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DE6F1DE4-01CF-43BE-B4C2-525740101BEA}" xr6:coauthVersionLast="47" xr6:coauthVersionMax="47" xr10:uidLastSave="{00000000-0000-0000-0000-000000000000}"/>
  <bookViews>
    <workbookView xWindow="-120" yWindow="-13845" windowWidth="24240" windowHeight="13020" activeTab="1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Brasil!$C$2:$W$46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C105" i="2" l="1"/>
  <c r="AC103" i="2" l="1"/>
  <c r="E106" i="2"/>
  <c r="F103" i="2"/>
  <c r="F105" i="2"/>
  <c r="AC104" i="2"/>
  <c r="F104" i="2"/>
  <c r="F106" i="2"/>
  <c r="AC102" i="2"/>
  <c r="E105" i="2" l="1"/>
  <c r="E104" i="2"/>
  <c r="E103" i="2"/>
  <c r="AC100" i="2" l="1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Y1" i="8" l="1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9" i="8"/>
  <c r="F3" i="8"/>
  <c r="W87" i="2" l="1"/>
  <c r="X87" i="2"/>
  <c r="R87" i="2"/>
  <c r="Q87" i="2"/>
  <c r="A89" i="2"/>
  <c r="D88" i="2"/>
  <c r="U87" i="2"/>
  <c r="T87" i="2"/>
  <c r="E29" i="8"/>
  <c r="G3" i="8"/>
  <c r="W88" i="2" l="1"/>
  <c r="X88" i="2"/>
  <c r="Q88" i="2"/>
  <c r="R88" i="2"/>
  <c r="A90" i="2"/>
  <c r="D89" i="2"/>
  <c r="U88" i="2"/>
  <c r="T88" i="2"/>
  <c r="F29" i="8"/>
  <c r="H3" i="8"/>
  <c r="W89" i="2" l="1"/>
  <c r="X89" i="2"/>
  <c r="U89" i="2"/>
  <c r="T89" i="2"/>
  <c r="A91" i="2"/>
  <c r="D90" i="2"/>
  <c r="Q89" i="2"/>
  <c r="R89" i="2"/>
  <c r="G29" i="8"/>
  <c r="I3" i="8"/>
  <c r="W90" i="2" l="1"/>
  <c r="X90" i="2"/>
  <c r="Q90" i="2"/>
  <c r="R90" i="2"/>
  <c r="T90" i="2"/>
  <c r="U90" i="2"/>
  <c r="A92" i="2"/>
  <c r="D91" i="2"/>
  <c r="H29" i="8"/>
  <c r="J3" i="8"/>
  <c r="W91" i="2" l="1"/>
  <c r="X91" i="2"/>
  <c r="U91" i="2"/>
  <c r="T91" i="2"/>
  <c r="A93" i="2"/>
  <c r="D92" i="2"/>
  <c r="R91" i="2"/>
  <c r="Q91" i="2"/>
  <c r="I29" i="8"/>
  <c r="K3" i="8"/>
  <c r="W92" i="2" l="1"/>
  <c r="X92" i="2"/>
  <c r="A94" i="2"/>
  <c r="D93" i="2"/>
  <c r="Q92" i="2"/>
  <c r="R92" i="2"/>
  <c r="U92" i="2"/>
  <c r="T92" i="2"/>
  <c r="J29" i="8"/>
  <c r="L3" i="8"/>
  <c r="X93" i="2" l="1"/>
  <c r="W93" i="2"/>
  <c r="A95" i="2"/>
  <c r="T93" i="2"/>
  <c r="U93" i="2"/>
  <c r="D94" i="2"/>
  <c r="Q93" i="2"/>
  <c r="R93" i="2"/>
  <c r="K29" i="8"/>
  <c r="M3" i="8"/>
  <c r="X94" i="2" l="1"/>
  <c r="W94" i="2"/>
  <c r="A96" i="2"/>
  <c r="D95" i="2"/>
  <c r="T94" i="2"/>
  <c r="U94" i="2"/>
  <c r="R94" i="2"/>
  <c r="Q94" i="2"/>
  <c r="L29" i="8"/>
  <c r="N3" i="8"/>
  <c r="T95" i="2" l="1"/>
  <c r="Q95" i="2"/>
  <c r="U95" i="2"/>
  <c r="R95" i="2"/>
  <c r="A97" i="2"/>
  <c r="D96" i="2"/>
  <c r="M29" i="8"/>
  <c r="O3" i="8"/>
  <c r="Q96" i="2" l="1"/>
  <c r="R96" i="2"/>
  <c r="A98" i="2"/>
  <c r="D97" i="2"/>
  <c r="T96" i="2"/>
  <c r="U96" i="2"/>
  <c r="N29" i="8"/>
  <c r="P3" i="8"/>
  <c r="A99" i="2" l="1"/>
  <c r="A100" i="2"/>
  <c r="D99" i="2"/>
  <c r="D98" i="2"/>
  <c r="T97" i="2"/>
  <c r="U97" i="2"/>
  <c r="Q97" i="2"/>
  <c r="R97" i="2"/>
  <c r="O29" i="8"/>
  <c r="Q3" i="8"/>
  <c r="A101" i="2" l="1"/>
  <c r="D100" i="2"/>
  <c r="Q98" i="2"/>
  <c r="R98" i="2"/>
  <c r="T98" i="2"/>
  <c r="U98" i="2"/>
  <c r="P29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9" i="8"/>
  <c r="S3" i="8"/>
  <c r="A104" i="2" l="1"/>
  <c r="D103" i="2"/>
  <c r="D102" i="2"/>
  <c r="R101" i="2"/>
  <c r="Q101" i="2"/>
  <c r="U101" i="2"/>
  <c r="T101" i="2"/>
  <c r="R29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9" i="8"/>
  <c r="U3" i="8"/>
  <c r="U104" i="2" l="1"/>
  <c r="T104" i="2"/>
  <c r="R104" i="2"/>
  <c r="Q104" i="2"/>
  <c r="D105" i="2"/>
  <c r="A106" i="2"/>
  <c r="T29" i="8"/>
  <c r="V3" i="8"/>
  <c r="D106" i="2" l="1"/>
  <c r="R105" i="2"/>
  <c r="Q105" i="2"/>
  <c r="T105" i="2"/>
  <c r="U105" i="2"/>
  <c r="U29" i="8"/>
  <c r="W3" i="8"/>
  <c r="R106" i="2" l="1"/>
  <c r="Q106" i="2"/>
  <c r="U106" i="2"/>
  <c r="T106" i="2"/>
  <c r="V29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9" i="8" l="1"/>
  <c r="Y3" i="8"/>
  <c r="X29" i="8" l="1"/>
  <c r="Z3" i="8"/>
  <c r="Y29" i="8" l="1"/>
  <c r="AA3" i="8"/>
  <c r="U63" i="2"/>
  <c r="U62" i="2"/>
  <c r="U61" i="2"/>
  <c r="R63" i="2"/>
  <c r="R62" i="2"/>
  <c r="R61" i="2"/>
  <c r="Z29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9" i="8"/>
  <c r="AD3" i="8" l="1"/>
  <c r="AB29" i="8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E3" i="8" l="1"/>
  <c r="AC43" i="8"/>
  <c r="AC29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3" i="8" l="1"/>
  <c r="AD29" i="8"/>
  <c r="U54" i="2"/>
  <c r="AE29" i="8" l="1"/>
  <c r="AE43" i="8"/>
  <c r="U50" i="2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AA103" i="2"/>
  <c r="Z103" i="2"/>
  <c r="Z94" i="2"/>
  <c r="AA94" i="2"/>
  <c r="AA104" i="2" l="1"/>
  <c r="Z104" i="2"/>
  <c r="Y105" i="2"/>
  <c r="Z95" i="2"/>
  <c r="AA95" i="2"/>
  <c r="AA96" i="2"/>
  <c r="Z96" i="2"/>
  <c r="Y106" i="2" l="1"/>
  <c r="AA105" i="2"/>
  <c r="Z105" i="2"/>
  <c r="Z97" i="2"/>
  <c r="AA97" i="2"/>
  <c r="Z106" i="2" l="1"/>
  <c r="AA106" i="2"/>
  <c r="Z98" i="2"/>
  <c r="AA98" i="2"/>
  <c r="K43" i="8"/>
  <c r="N43" i="8"/>
  <c r="J43" i="8"/>
  <c r="I43" i="8"/>
  <c r="L43" i="8"/>
  <c r="D43" i="8"/>
  <c r="H43" i="8"/>
  <c r="Q43" i="8"/>
  <c r="E43" i="8"/>
  <c r="G43" i="8"/>
  <c r="P43" i="8"/>
  <c r="F43" i="8"/>
  <c r="M43" i="8"/>
  <c r="O43" i="8"/>
  <c r="Z99" i="2" l="1"/>
  <c r="AA99" i="2"/>
  <c r="V43" i="8"/>
  <c r="S43" i="8"/>
  <c r="U43" i="8"/>
  <c r="W43" i="8"/>
  <c r="R43" i="8"/>
  <c r="T43" i="8"/>
  <c r="X43" i="8"/>
  <c r="AA100" i="2"/>
  <c r="Z100" i="2"/>
  <c r="Z101" i="2" l="1"/>
  <c r="AA101" i="2"/>
  <c r="AA102" i="2" l="1"/>
  <c r="Z102" i="2"/>
  <c r="Y43" i="8" l="1"/>
  <c r="Z43" i="8" l="1"/>
  <c r="AA43" i="8" l="1"/>
  <c r="AB43" i="8" l="1"/>
</calcChain>
</file>

<file path=xl/sharedStrings.xml><?xml version="1.0" encoding="utf-8"?>
<sst xmlns="http://schemas.openxmlformats.org/spreadsheetml/2006/main" count="326" uniqueCount="173">
  <si>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</si>
  <si>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</si>
  <si>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</si>
  <si>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</si>
  <si>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</si>
  <si>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</si>
  <si>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</si>
  <si>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</si>
  <si>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</si>
  <si>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</si>
  <si>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</si>
  <si>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</si>
  <si>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</si>
  <si>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</si>
  <si>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</si>
  <si>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</si>
  <si>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</si>
  <si>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</si>
  <si>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</si>
  <si>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</si>
  <si>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</si>
  <si>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</si>
  <si>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</si>
  <si>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</si>
  <si>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</si>
  <si>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</si>
  <si>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</si>
  <si>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</si>
  <si>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</si>
  <si>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</si>
  <si>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</si>
  <si>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</si>
  <si>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</si>
  <si>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</si>
  <si>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</si>
  <si>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</si>
  <si>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</si>
  <si>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</si>
  <si>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</si>
  <si>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</si>
  <si>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</si>
  <si>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</si>
  <si>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</si>
  <si>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</si>
  <si>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</si>
  <si>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</si>
  <si>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</si>
  <si>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</si>
  <si>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</si>
  <si>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</si>
  <si>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</si>
  <si>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</si>
  <si>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</si>
  <si>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</si>
  <si>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</si>
  <si>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</si>
  <si>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</si>
  <si>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</si>
  <si>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</si>
  <si>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</si>
  <si>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</si>
  <si>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</si>
  <si>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</si>
  <si>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</si>
  <si>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</si>
  <si>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</si>
  <si>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</si>
  <si>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</si>
  <si>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</si>
  <si>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</si>
  <si>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</si>
  <si>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</si>
  <si>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</si>
  <si>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</si>
  <si>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</si>
  <si>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</si>
  <si>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</si>
  <si>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</si>
  <si>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</si>
  <si>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</si>
  <si>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</si>
  <si>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</si>
  <si>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</si>
  <si>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</si>
  <si>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</si>
  <si>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</si>
  <si>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</si>
  <si>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</si>
  <si>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</si>
  <si>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</si>
  <si>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</si>
  <si>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</si>
  <si>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</si>
  <si>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</si>
  <si>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</si>
  <si>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</si>
  <si>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</si>
  <si>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</si>
  <si>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</si>
  <si>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</si>
  <si>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</si>
  <si>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</si>
  <si>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</si>
  <si>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</si>
  <si>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</si>
  <si>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</si>
  <si>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</si>
  <si>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</si>
  <si>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</si>
  <si>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</si>
  <si>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</si>
  <si>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</si>
  <si>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</si>
  <si>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</si>
  <si>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</si>
  <si>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</si>
  <si>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</si>
  <si>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</si>
  <si>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</si>
  <si>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</si>
  <si>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</si>
  <si>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</si>
  <si>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</si>
  <si>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</si>
  <si>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</si>
  <si>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</si>
  <si>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</si>
  <si>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</si>
  <si>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</si>
  <si>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</si>
  <si>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</si>
  <si>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</si>
  <si>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</si>
  <si>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</si>
  <si>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</si>
  <si>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</si>
  <si>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</si>
  <si>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</si>
  <si>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</si>
  <si>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</si>
  <si>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</si>
  <si>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</si>
  <si>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</si>
  <si>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</si>
  <si>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</si>
  <si>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</si>
  <si>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</si>
  <si>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</si>
  <si>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</si>
  <si>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</si>
  <si>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</si>
  <si>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</si>
  <si>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</si>
  <si>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</si>
  <si>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</si>
  <si>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</si>
  <si>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</si>
  <si>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</si>
  <si>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</si>
  <si>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</si>
  <si>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</si>
  <si>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</si>
  <si>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</si>
  <si>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</si>
  <si>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</si>
  <si>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</si>
  <si>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</si>
  <si>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</si>
  <si>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</si>
  <si>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</si>
  <si>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</si>
  <si>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</si>
  <si>
    <t>Núcleo do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</si>
</sst>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3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4" fontId="117" fillId="0" borderId="0" xfId="0" applyNumberFormat="1" applyFont="1" applyAlignment="1">
      <alignment horizontal="center" vertical="top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165" fontId="19" fillId="0" borderId="0" xfId="24" applyNumberFormat="1" applyFont="1" applyAlignment="1">
      <alignment vertical="center"/>
    </xf>
    <xf numFmtId="0" fontId="121" fillId="27" borderId="49" xfId="0" applyFont="1" applyFill="1" applyBorder="1" applyAlignment="1">
      <alignment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" xfId="75" builtinId="45" customBuiltin="1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" xfId="4064" builtinId="3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" xfId="84" builtinId="53" customBuiltin="1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" xfId="24" builtinId="5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2"/>
  <sheetViews>
    <sheetView showGridLines="0" zoomScale="115" zoomScaleNormal="115" workbookViewId="0">
      <pane xSplit="3" ySplit="2" topLeftCell="W23" activePane="bottomRight" state="frozen"/>
      <selection activeCell="B1" sqref="B1"/>
      <selection pane="topRight" activeCell="D1" sqref="D1"/>
      <selection pane="bottomLeft" activeCell="B3" sqref="B3"/>
      <selection pane="bottomRight" activeCell="AB29" sqref="AB29"/>
    </sheetView>
  </sheetViews>
  <sheetFormatPr defaultColWidth="9.1796875" defaultRowHeight="13" customHeight="1" outlineLevelCol="1"/>
  <cols>
    <col min="1" max="1" width="9.1796875" style="1" hidden="1" customWidth="1"/>
    <col min="2" max="2" width="7.453125" style="1" bestFit="1" customWidth="1"/>
    <col min="3" max="3" width="43" style="2" customWidth="1"/>
    <col min="4" max="8" width="7.453125" style="2" hidden="1" customWidth="1" outlineLevel="1"/>
    <col min="9" max="10" width="7.453125" style="3" hidden="1" customWidth="1" outlineLevel="1"/>
    <col min="11" max="11" width="7.453125" style="4" hidden="1" customWidth="1" outlineLevel="1"/>
    <col min="12" max="13" width="7.453125" style="5" hidden="1" customWidth="1" outlineLevel="1"/>
    <col min="14" max="16" width="7.54296875" style="5" hidden="1" customWidth="1" outlineLevel="1"/>
    <col min="17" max="17" width="7.54296875" style="2" hidden="1" customWidth="1" outlineLevel="1"/>
    <col min="18" max="18" width="7.453125" style="2" hidden="1" customWidth="1" outlineLevel="1" collapsed="1"/>
    <col min="19" max="21" width="7.453125" style="2" hidden="1" customWidth="1" outlineLevel="1"/>
    <col min="22" max="22" width="9.81640625" style="2" hidden="1" customWidth="1" outlineLevel="1" collapsed="1"/>
    <col min="23" max="23" width="9.81640625" style="2" customWidth="1" collapsed="1"/>
    <col min="24" max="29" width="9.81640625" style="2" customWidth="1"/>
    <col min="30" max="31" width="9.81640625" style="1" customWidth="1"/>
    <col min="32" max="16384" width="9.1796875" style="1"/>
  </cols>
  <sheetData>
    <row r="1" spans="3:32" ht="66" customHeight="1">
      <c r="U1" s="7"/>
      <c r="W1" s="7" t="s">
        <v>94</v>
      </c>
      <c r="X1" s="7"/>
      <c r="Y1" s="152">
        <f ca="1">TODAY()</f>
        <v>45831</v>
      </c>
      <c r="Z1" s="152"/>
      <c r="AD1" s="2"/>
    </row>
    <row r="2" spans="3:32" s="6" customFormat="1" ht="13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>
        <v>2024</v>
      </c>
      <c r="AB2" s="102" t="s">
        <v>95</v>
      </c>
      <c r="AC2" s="102" t="s">
        <v>157</v>
      </c>
      <c r="AD2" s="102" t="s">
        <v>162</v>
      </c>
      <c r="AE2" s="102" t="s">
        <v>167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6" customHeight="1">
      <c r="C4" s="10" t="s">
        <v>104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5" customHeight="1">
      <c r="C5" s="105" t="s">
        <v>96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7">
        <v>3.2000000000000001E-2</v>
      </c>
      <c r="AB5" s="108">
        <v>2.8999999999999998E-2</v>
      </c>
      <c r="AC5" s="108">
        <v>2.7999999999999997E-2</v>
      </c>
      <c r="AD5" s="108">
        <v>0.03</v>
      </c>
      <c r="AE5" s="108">
        <v>2.7999999999999997E-2</v>
      </c>
      <c r="AF5" s="139"/>
    </row>
    <row r="6" spans="3:32" ht="14.15" customHeight="1">
      <c r="C6" s="105" t="s">
        <v>99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7">
        <v>2.7960707685114494E-2</v>
      </c>
      <c r="AB6" s="109">
        <v>1.7033937907054542E-2</v>
      </c>
      <c r="AC6" s="109">
        <v>1.5471548233163546E-2</v>
      </c>
      <c r="AD6" s="109">
        <v>1.9480316207175274E-2</v>
      </c>
      <c r="AE6" s="109">
        <v>2.0273753095784386E-2</v>
      </c>
    </row>
    <row r="7" spans="3:32" ht="14.15" customHeight="1">
      <c r="C7" s="105" t="s">
        <v>100</v>
      </c>
      <c r="D7" s="107">
        <v>2.1541285398767096E-2</v>
      </c>
      <c r="E7" s="107">
        <v>9.2813583900479557E-3</v>
      </c>
      <c r="F7" s="107">
        <v>7.330381764329319E-3</v>
      </c>
      <c r="G7" s="107">
        <v>2.0544059162275419E-2</v>
      </c>
      <c r="H7" s="107">
        <v>1.8904374178437822E-2</v>
      </c>
      <c r="I7" s="107">
        <v>3.4247944277901121E-2</v>
      </c>
      <c r="J7" s="107">
        <v>2.9788106283143989E-2</v>
      </c>
      <c r="K7" s="107">
        <v>3.0923546657035672E-3</v>
      </c>
      <c r="L7" s="107">
        <v>-4.4256448416731264E-2</v>
      </c>
      <c r="M7" s="107">
        <v>1.9938276156487911E-2</v>
      </c>
      <c r="N7" s="107">
        <v>1.7862996527842734E-2</v>
      </c>
      <c r="O7" s="107">
        <v>-9.0313035846891765E-3</v>
      </c>
      <c r="P7" s="107">
        <v>-1.2638574938003133E-3</v>
      </c>
      <c r="Q7" s="107">
        <v>1.4509529513342168E-2</v>
      </c>
      <c r="R7" s="107">
        <v>2.0007660888582635E-2</v>
      </c>
      <c r="S7" s="107">
        <v>1.7929719919608678E-2</v>
      </c>
      <c r="T7" s="107">
        <v>2.7437371986420489E-2</v>
      </c>
      <c r="U7" s="107">
        <v>1.732389814591917E-2</v>
      </c>
      <c r="V7" s="107">
        <v>1.6378390521874175E-2</v>
      </c>
      <c r="W7" s="107">
        <v>-6.1574080527771358E-2</v>
      </c>
      <c r="X7" s="107">
        <v>6.2784353610902954E-2</v>
      </c>
      <c r="Y7" s="107">
        <v>3.5986638862067988E-2</v>
      </c>
      <c r="Z7" s="107">
        <v>4.0000000000000001E-3</v>
      </c>
      <c r="AA7" s="107">
        <v>7.8601989871625033E-3</v>
      </c>
      <c r="AB7" s="109">
        <v>8.4601816982814437E-3</v>
      </c>
      <c r="AC7" s="109">
        <v>1.4999999999999999E-2</v>
      </c>
      <c r="AD7" s="109">
        <v>1.4E-2</v>
      </c>
      <c r="AE7" s="109">
        <v>1.4E-2</v>
      </c>
    </row>
    <row r="8" spans="3:32" ht="14.15" customHeight="1">
      <c r="C8" s="105" t="s">
        <v>97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3.1E-2</v>
      </c>
      <c r="Z8" s="107">
        <v>5.3999999999999999E-2</v>
      </c>
      <c r="AA8" s="107">
        <v>0.05</v>
      </c>
      <c r="AB8" s="109">
        <v>4.4999999999999998E-2</v>
      </c>
      <c r="AC8" s="109">
        <v>0.04</v>
      </c>
      <c r="AD8" s="109">
        <v>0.04</v>
      </c>
      <c r="AE8" s="109">
        <v>0.04</v>
      </c>
    </row>
    <row r="9" spans="3:32" ht="14.15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9"/>
      <c r="AC9" s="108"/>
      <c r="AD9" s="108"/>
      <c r="AE9" s="108"/>
      <c r="AF9" s="139"/>
    </row>
    <row r="10" spans="3:32" ht="16" customHeight="1">
      <c r="C10" s="103" t="s">
        <v>98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5" customHeight="1">
      <c r="C11" s="105" t="s">
        <v>101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3.3208171023921373E-2</v>
      </c>
      <c r="AA11" s="107">
        <v>2.872366268806581E-2</v>
      </c>
      <c r="AB11" s="109">
        <v>3.7895399919770423E-2</v>
      </c>
      <c r="AC11" s="109">
        <v>2.7791218192388945E-2</v>
      </c>
      <c r="AD11" s="109">
        <v>2.5493107079235022E-2</v>
      </c>
      <c r="AE11" s="109">
        <v>2.5493107079235022E-2</v>
      </c>
    </row>
    <row r="12" spans="3:32" ht="14.15" customHeight="1">
      <c r="C12" s="105" t="s">
        <v>172</v>
      </c>
      <c r="D12" s="107">
        <v>2.7823240589198051E-2</v>
      </c>
      <c r="E12" s="107">
        <v>1.9639065817409707E-2</v>
      </c>
      <c r="F12" s="107">
        <v>1.0931806350858997E-2</v>
      </c>
      <c r="G12" s="107">
        <v>2.2657054582904346E-2</v>
      </c>
      <c r="H12" s="107">
        <v>2.1148036253776592E-2</v>
      </c>
      <c r="I12" s="107">
        <v>2.6134122287968298E-2</v>
      </c>
      <c r="J12" s="107">
        <v>2.4353676117251366E-2</v>
      </c>
      <c r="K12" s="107">
        <v>1.7624596562335837E-2</v>
      </c>
      <c r="L12" s="107">
        <v>1.8236717759594345E-2</v>
      </c>
      <c r="M12" s="107">
        <v>6.6189486646655027E-3</v>
      </c>
      <c r="N12" s="107">
        <v>2.2766626338585061E-2</v>
      </c>
      <c r="O12" s="107">
        <v>1.8996943778720743E-2</v>
      </c>
      <c r="P12" s="107">
        <v>1.7408566188369834E-2</v>
      </c>
      <c r="Q12" s="107">
        <v>1.6224195046636636E-2</v>
      </c>
      <c r="R12" s="107">
        <v>2.0715072792840905E-2</v>
      </c>
      <c r="S12" s="107">
        <v>2.1971236613002709E-2</v>
      </c>
      <c r="T12" s="107">
        <v>1.770166453265043E-2</v>
      </c>
      <c r="U12" s="107">
        <v>2.2485295505299874E-2</v>
      </c>
      <c r="V12" s="107">
        <v>2.2905988164406255E-2</v>
      </c>
      <c r="W12" s="107">
        <v>1.6239380497707012E-2</v>
      </c>
      <c r="X12" s="107">
        <v>5.5045498261448556E-2</v>
      </c>
      <c r="Y12" s="107">
        <v>5.6805073960192187E-2</v>
      </c>
      <c r="Z12" s="107">
        <v>3.9170866191365672E-2</v>
      </c>
      <c r="AA12" s="107">
        <v>3.2136130000319119E-2</v>
      </c>
      <c r="AB12" s="109">
        <v>3.8261770431675002E-2</v>
      </c>
      <c r="AC12" s="109">
        <v>2.9546608638138183E-2</v>
      </c>
      <c r="AD12" s="109">
        <v>2.7555024949450058E-2</v>
      </c>
      <c r="AE12" s="109">
        <v>2.7555024949450058E-2</v>
      </c>
    </row>
    <row r="13" spans="3:32" ht="14.15" customHeight="1">
      <c r="C13" s="105" t="s">
        <v>102</v>
      </c>
      <c r="D13" s="107">
        <v>2.0489094999999999E-2</v>
      </c>
      <c r="E13" s="107">
        <v>2.2776339E-2</v>
      </c>
      <c r="F13" s="107">
        <v>1.9736147999999998E-2</v>
      </c>
      <c r="G13" s="107">
        <v>2.3597599E-2</v>
      </c>
      <c r="H13" s="107">
        <v>2.2244692E-2</v>
      </c>
      <c r="I13" s="107">
        <v>1.9188922000000001E-2</v>
      </c>
      <c r="J13" s="107">
        <v>3.0667702000000002E-2</v>
      </c>
      <c r="K13" s="107">
        <v>1.5819209000000001E-2</v>
      </c>
      <c r="L13" s="107">
        <v>9.2695590000000001E-3</v>
      </c>
      <c r="M13" s="107">
        <v>2.2134460000000002E-2</v>
      </c>
      <c r="N13" s="107">
        <v>2.7495731999999998E-2</v>
      </c>
      <c r="O13" s="107">
        <v>2.2200000000000001E-2</v>
      </c>
      <c r="P13" s="107">
        <v>8.5000000000000006E-3</v>
      </c>
      <c r="Q13" s="107">
        <v>-1.6981320547397871E-3</v>
      </c>
      <c r="R13" s="107">
        <v>2.3013808284970683E-3</v>
      </c>
      <c r="S13" s="107">
        <v>1.1380652890086829E-2</v>
      </c>
      <c r="T13" s="107">
        <v>1.3522850656401131E-2</v>
      </c>
      <c r="U13" s="107">
        <v>1.6E-2</v>
      </c>
      <c r="V13" s="107">
        <v>1.2999999999999999E-2</v>
      </c>
      <c r="W13" s="107">
        <v>-3.0000000000000001E-3</v>
      </c>
      <c r="X13" s="107">
        <v>0.05</v>
      </c>
      <c r="Y13" s="107">
        <v>9.1999999999999998E-2</v>
      </c>
      <c r="Z13" s="107">
        <v>2.9000000000000001E-2</v>
      </c>
      <c r="AA13" s="107">
        <v>2.4E-2</v>
      </c>
      <c r="AB13" s="109">
        <v>0.02</v>
      </c>
      <c r="AC13" s="109">
        <v>0.02</v>
      </c>
      <c r="AD13" s="109">
        <v>0.02</v>
      </c>
      <c r="AE13" s="109">
        <v>0.02</v>
      </c>
    </row>
    <row r="14" spans="3:32" ht="16" customHeight="1">
      <c r="C14" s="10" t="s">
        <v>103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112"/>
      <c r="AD14" s="112"/>
      <c r="AE14" s="112"/>
    </row>
    <row r="15" spans="3:32" ht="16" customHeight="1">
      <c r="C15" s="103" t="s">
        <v>104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3:32" ht="14.15" customHeight="1">
      <c r="C16" s="105" t="s">
        <v>129</v>
      </c>
      <c r="D16" s="113">
        <v>1315.7560000000001</v>
      </c>
      <c r="E16" s="113">
        <v>1488.788</v>
      </c>
      <c r="F16" s="113">
        <v>1717.951</v>
      </c>
      <c r="G16" s="113">
        <v>1957.75</v>
      </c>
      <c r="H16" s="113">
        <v>2170.5839999999998</v>
      </c>
      <c r="I16" s="113">
        <v>2409.4499999999998</v>
      </c>
      <c r="J16" s="113">
        <v>2720.2629999999999</v>
      </c>
      <c r="K16" s="113">
        <v>3109.8029999999999</v>
      </c>
      <c r="L16" s="113">
        <v>3333.0390000000002</v>
      </c>
      <c r="M16" s="113">
        <v>3885.8470000000002</v>
      </c>
      <c r="N16" s="113">
        <v>4376.3819999999996</v>
      </c>
      <c r="O16" s="113">
        <v>4814.76</v>
      </c>
      <c r="P16" s="113">
        <v>5331.6189999999997</v>
      </c>
      <c r="Q16" s="113">
        <v>5778.9530000000004</v>
      </c>
      <c r="R16" s="113">
        <v>5995.7870000000003</v>
      </c>
      <c r="S16" s="113">
        <v>6269.3270000000002</v>
      </c>
      <c r="T16" s="113">
        <v>6585.4790000000003</v>
      </c>
      <c r="U16" s="113">
        <v>7004.1409999999996</v>
      </c>
      <c r="V16" s="113">
        <v>7389.1310000000003</v>
      </c>
      <c r="W16" s="113">
        <v>7609.5969999999998</v>
      </c>
      <c r="X16" s="113">
        <v>9012.1419999999998</v>
      </c>
      <c r="Y16" s="113">
        <v>10079.675999999999</v>
      </c>
      <c r="Z16" s="113">
        <v>10943.343999999999</v>
      </c>
      <c r="AA16" s="113">
        <v>11744.709000000001</v>
      </c>
      <c r="AB16" s="114">
        <v>12649.767400271659</v>
      </c>
      <c r="AC16" s="114">
        <v>13432.264666796989</v>
      </c>
      <c r="AD16" s="114">
        <v>14239.419062582361</v>
      </c>
      <c r="AE16" s="114">
        <v>15056.372015884002</v>
      </c>
    </row>
    <row r="17" spans="3:32" ht="14.15" customHeight="1">
      <c r="C17" s="105" t="s">
        <v>130</v>
      </c>
      <c r="D17" s="113">
        <v>559.70986224455771</v>
      </c>
      <c r="E17" s="113">
        <v>509.56269518999682</v>
      </c>
      <c r="F17" s="113">
        <v>558.30909628334541</v>
      </c>
      <c r="G17" s="113">
        <v>669.05906068642184</v>
      </c>
      <c r="H17" s="113">
        <v>891.37146813732249</v>
      </c>
      <c r="I17" s="113">
        <v>1107.7686729395832</v>
      </c>
      <c r="J17" s="113">
        <v>1396.9991746251924</v>
      </c>
      <c r="K17" s="113">
        <v>1693.7689914740615</v>
      </c>
      <c r="L17" s="113">
        <v>1667.0503084182521</v>
      </c>
      <c r="M17" s="113">
        <v>2207.5775037712674</v>
      </c>
      <c r="N17" s="113">
        <v>2612.4242252701606</v>
      </c>
      <c r="O17" s="113">
        <v>2463.0438327775091</v>
      </c>
      <c r="P17" s="113">
        <v>2468.363641088129</v>
      </c>
      <c r="Q17" s="113">
        <v>2454.7591167496157</v>
      </c>
      <c r="R17" s="113">
        <v>1800.0681504313191</v>
      </c>
      <c r="S17" s="113">
        <v>1798.0904352065854</v>
      </c>
      <c r="T17" s="113">
        <v>2063.2761983337291</v>
      </c>
      <c r="U17" s="113">
        <v>1915.8633611729092</v>
      </c>
      <c r="V17" s="113">
        <v>1872.4911622720879</v>
      </c>
      <c r="W17" s="113">
        <v>1474.592358261594</v>
      </c>
      <c r="X17" s="113">
        <v>1670.1807079129401</v>
      </c>
      <c r="Y17" s="113">
        <v>1951.4526980152493</v>
      </c>
      <c r="Z17" s="113">
        <v>2192.2494741410974</v>
      </c>
      <c r="AA17" s="113">
        <v>2179.1647745990144</v>
      </c>
      <c r="AB17" s="114">
        <v>2212.7853431342523</v>
      </c>
      <c r="AC17" s="114">
        <v>2377.3919764242455</v>
      </c>
      <c r="AD17" s="114">
        <v>2495.6159404665063</v>
      </c>
      <c r="AE17" s="114">
        <v>2579.5301703898781</v>
      </c>
    </row>
    <row r="18" spans="3:32" ht="14.15" customHeight="1">
      <c r="C18" s="105" t="s">
        <v>126</v>
      </c>
      <c r="D18" s="107">
        <v>1.3898886533416421E-2</v>
      </c>
      <c r="E18" s="107">
        <v>3.0534605028363027E-2</v>
      </c>
      <c r="F18" s="107">
        <v>1.140838373341424E-2</v>
      </c>
      <c r="G18" s="107">
        <v>5.7599566374817668E-2</v>
      </c>
      <c r="H18" s="107">
        <v>3.2021683160350811E-2</v>
      </c>
      <c r="I18" s="107">
        <v>3.9619560228338679E-2</v>
      </c>
      <c r="J18" s="107">
        <v>6.0698951027909676E-2</v>
      </c>
      <c r="K18" s="107">
        <v>5.0941770834585176E-2</v>
      </c>
      <c r="L18" s="107">
        <v>-1.2581412976262474E-3</v>
      </c>
      <c r="M18" s="107">
        <v>7.5282491203301882E-2</v>
      </c>
      <c r="N18" s="107">
        <v>3.9744026619628059E-2</v>
      </c>
      <c r="O18" s="107">
        <v>1.9211814943874916E-2</v>
      </c>
      <c r="P18" s="107">
        <v>3.0048269457775278E-2</v>
      </c>
      <c r="Q18" s="107">
        <v>5.0393459495359227E-3</v>
      </c>
      <c r="R18" s="107">
        <v>-3.5457552842598106E-2</v>
      </c>
      <c r="S18" s="107">
        <v>-3.2759130499899647E-2</v>
      </c>
      <c r="T18" s="107">
        <v>1.3228683839367816E-2</v>
      </c>
      <c r="U18" s="107">
        <v>1.7836721768855313E-2</v>
      </c>
      <c r="V18" s="107">
        <v>1.2207618682791299E-2</v>
      </c>
      <c r="W18" s="107">
        <v>-3.2767506495341547E-2</v>
      </c>
      <c r="X18" s="107">
        <v>4.7625989483594866E-2</v>
      </c>
      <c r="Y18" s="107">
        <v>3.0167179011841849E-2</v>
      </c>
      <c r="Z18" s="107">
        <v>3.2416517981320281E-2</v>
      </c>
      <c r="AA18" s="107">
        <v>3.3958547907858572E-2</v>
      </c>
      <c r="AB18" s="109">
        <v>2.1579171466127089E-2</v>
      </c>
      <c r="AC18" s="109">
        <v>1.5398136288507391E-2</v>
      </c>
      <c r="AD18" s="109">
        <v>1.5405024522216593E-2</v>
      </c>
      <c r="AE18" s="109">
        <v>1.5335223521965702E-2</v>
      </c>
    </row>
    <row r="19" spans="3:32" ht="14.15" customHeight="1">
      <c r="C19" s="105" t="s">
        <v>127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7.4101107087447882E-2</v>
      </c>
      <c r="P19" s="107">
        <v>7.2190756438585135E-2</v>
      </c>
      <c r="Q19" s="107">
        <v>6.9064708533189717E-2</v>
      </c>
      <c r="R19" s="107">
        <v>8.6467716191162031E-2</v>
      </c>
      <c r="S19" s="107">
        <v>0.11644906007755317</v>
      </c>
      <c r="T19" s="107">
        <v>0.12847812524192165</v>
      </c>
      <c r="U19" s="107">
        <v>0.12386439628957417</v>
      </c>
      <c r="V19" s="107">
        <v>0.11992234212175337</v>
      </c>
      <c r="W19" s="107">
        <v>0.13760311984303458</v>
      </c>
      <c r="X19" s="107">
        <v>0.13231929879760998</v>
      </c>
      <c r="Y19" s="107">
        <v>9.2722656958653268E-2</v>
      </c>
      <c r="Z19" s="107">
        <v>7.9829002269589666E-2</v>
      </c>
      <c r="AA19" s="107">
        <v>6.8370359225409072E-2</v>
      </c>
      <c r="AB19" s="109">
        <v>6.3651200402463401E-2</v>
      </c>
      <c r="AC19" s="109">
        <v>6.8441026227218982E-2</v>
      </c>
      <c r="AD19" s="109">
        <v>7.2963819761037704E-2</v>
      </c>
      <c r="AE19" s="109">
        <v>7.7370996553433921E-2</v>
      </c>
      <c r="AF19" s="139"/>
    </row>
    <row r="20" spans="3:32" ht="14.15" customHeight="1">
      <c r="C20" s="105" t="s">
        <v>128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>
        <v>7.5350996727246877E-2</v>
      </c>
      <c r="P20" s="107">
        <v>6.8880231961341631E-2</v>
      </c>
      <c r="Q20" s="107">
        <v>7.2299270429120432E-2</v>
      </c>
      <c r="R20" s="107">
        <v>9.7305311582962961E-2</v>
      </c>
      <c r="S20" s="107">
        <v>0.12817186595771513</v>
      </c>
      <c r="T20" s="107">
        <v>0.1256832845392668</v>
      </c>
      <c r="U20" s="107">
        <v>0.12349094957166862</v>
      </c>
      <c r="V20" s="107">
        <v>0.11626603662547887</v>
      </c>
      <c r="W20" s="107">
        <v>0.14703327480861872</v>
      </c>
      <c r="X20" s="107">
        <v>0.11612688028333462</v>
      </c>
      <c r="Y20" s="107">
        <v>8.4354696010984553E-2</v>
      </c>
      <c r="Z20" s="107">
        <v>7.9007236208674336E-2</v>
      </c>
      <c r="AA20" s="107">
        <v>6.6244040820139571E-2</v>
      </c>
      <c r="AB20" s="109">
        <v>6.3920646901622247E-2</v>
      </c>
      <c r="AC20" s="109">
        <v>6.8990214785221382E-2</v>
      </c>
      <c r="AD20" s="109">
        <v>7.5390214785221454E-2</v>
      </c>
      <c r="AE20" s="109">
        <v>7.8510214785221466E-2</v>
      </c>
      <c r="AF20" s="139"/>
    </row>
    <row r="21" spans="3:32" ht="16" customHeight="1">
      <c r="C21" s="103" t="s">
        <v>98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3:32" ht="14.15" customHeight="1">
      <c r="C22" s="105" t="s">
        <v>0</v>
      </c>
      <c r="D22" s="115">
        <v>7.6734364140733202E-2</v>
      </c>
      <c r="E22" s="115">
        <v>0.12530273356687704</v>
      </c>
      <c r="F22" s="115">
        <v>9.3005128004000293E-2</v>
      </c>
      <c r="G22" s="115">
        <v>7.5994958488264208E-2</v>
      </c>
      <c r="H22" s="115">
        <v>5.6892268187350936E-2</v>
      </c>
      <c r="I22" s="115">
        <v>3.1415161315768714E-2</v>
      </c>
      <c r="J22" s="115">
        <v>4.4576585533737223E-2</v>
      </c>
      <c r="K22" s="115">
        <v>5.9027243906546456E-2</v>
      </c>
      <c r="L22" s="115">
        <v>4.31165006256784E-2</v>
      </c>
      <c r="M22" s="115">
        <v>5.9086887217945305E-2</v>
      </c>
      <c r="N22" s="115">
        <v>6.5033527436801686E-2</v>
      </c>
      <c r="O22" s="115">
        <v>5.8385947181474496E-2</v>
      </c>
      <c r="P22" s="115">
        <v>5.910683255331084E-2</v>
      </c>
      <c r="Q22" s="115">
        <v>6.4074707959081545E-2</v>
      </c>
      <c r="R22" s="115">
        <v>0.1067302813397506</v>
      </c>
      <c r="S22" s="115">
        <v>6.2879882132213849E-2</v>
      </c>
      <c r="T22" s="115">
        <v>2.9474213204347066E-2</v>
      </c>
      <c r="U22" s="115">
        <v>3.7455811701915476E-2</v>
      </c>
      <c r="V22" s="115">
        <v>4.306151617159526E-2</v>
      </c>
      <c r="W22" s="115">
        <v>4.517456886424509E-2</v>
      </c>
      <c r="X22" s="115">
        <v>0.10060982737443336</v>
      </c>
      <c r="Y22" s="115">
        <v>5.7850929078894664E-2</v>
      </c>
      <c r="Z22" s="115">
        <v>4.6211900050818322E-2</v>
      </c>
      <c r="AA22" s="115">
        <v>4.8311967483947837E-2</v>
      </c>
      <c r="AB22" s="116">
        <v>5.3117386099570396E-2</v>
      </c>
      <c r="AC22" s="116">
        <v>4.4285244314397954E-2</v>
      </c>
      <c r="AD22" s="116">
        <v>4.0000000000000702E-2</v>
      </c>
      <c r="AE22" s="116">
        <v>3.5000000000000364E-2</v>
      </c>
    </row>
    <row r="23" spans="3:32" ht="14.15" customHeight="1">
      <c r="C23" s="105" t="s">
        <v>90</v>
      </c>
      <c r="D23" s="115">
        <v>9.4410287889777234E-2</v>
      </c>
      <c r="E23" s="115">
        <v>0.14739919134520774</v>
      </c>
      <c r="F23" s="115">
        <v>0.10383957866064764</v>
      </c>
      <c r="G23" s="115">
        <v>6.1327937947308842E-2</v>
      </c>
      <c r="H23" s="115">
        <v>5.046764680776672E-2</v>
      </c>
      <c r="I23" s="115">
        <v>2.8130864627469387E-2</v>
      </c>
      <c r="J23" s="115">
        <v>5.1553414501044337E-2</v>
      </c>
      <c r="K23" s="115">
        <v>6.4809611922563626E-2</v>
      </c>
      <c r="L23" s="115">
        <v>4.1137974730346194E-2</v>
      </c>
      <c r="M23" s="115">
        <v>6.4652138821630123E-2</v>
      </c>
      <c r="N23" s="115">
        <v>6.0801877638154034E-2</v>
      </c>
      <c r="O23" s="115">
        <v>6.1973489753506472E-2</v>
      </c>
      <c r="P23" s="115">
        <v>5.5627484811861416E-2</v>
      </c>
      <c r="Q23" s="115">
        <v>6.2283737024220853E-2</v>
      </c>
      <c r="R23" s="115">
        <v>0.11276071233968388</v>
      </c>
      <c r="S23" s="115">
        <v>6.579949307016042E-2</v>
      </c>
      <c r="T23" s="115">
        <v>2.0672849226235357E-2</v>
      </c>
      <c r="U23" s="115">
        <v>3.433724905411939E-2</v>
      </c>
      <c r="V23" s="115">
        <v>4.4815263569577324E-2</v>
      </c>
      <c r="W23" s="115">
        <v>5.4473158845030234E-2</v>
      </c>
      <c r="X23" s="115">
        <v>0.10160248211585365</v>
      </c>
      <c r="Y23" s="115">
        <v>5.932464430645501E-2</v>
      </c>
      <c r="Z23" s="115">
        <v>3.7069300801598537E-2</v>
      </c>
      <c r="AA23" s="115">
        <v>4.7762056985797274E-2</v>
      </c>
      <c r="AB23" s="116">
        <v>5.2712108272713776E-2</v>
      </c>
      <c r="AC23" s="116">
        <v>4.3069328221174485E-2</v>
      </c>
      <c r="AD23" s="116">
        <v>4.0000000000000702E-2</v>
      </c>
      <c r="AE23" s="116">
        <v>3.5000000000000364E-2</v>
      </c>
    </row>
    <row r="24" spans="3:32" ht="14.15" customHeight="1">
      <c r="C24" s="105" t="s">
        <v>1</v>
      </c>
      <c r="D24" s="107">
        <v>0.1038467627038151</v>
      </c>
      <c r="E24" s="107">
        <v>0.25306828643199819</v>
      </c>
      <c r="F24" s="107">
        <v>8.7083328718522202E-2</v>
      </c>
      <c r="G24" s="107">
        <v>0.12412762561342139</v>
      </c>
      <c r="H24" s="107">
        <v>1.208743070346352E-2</v>
      </c>
      <c r="I24" s="107">
        <v>3.8315731658537411E-2</v>
      </c>
      <c r="J24" s="107">
        <v>7.7543827369897844E-2</v>
      </c>
      <c r="K24" s="107">
        <v>9.8075050358176652E-2</v>
      </c>
      <c r="L24" s="107">
        <v>-1.7192492255360459E-2</v>
      </c>
      <c r="M24" s="107">
        <v>0.11323142949673537</v>
      </c>
      <c r="N24" s="107">
        <v>5.0968130206239914E-2</v>
      </c>
      <c r="O24" s="107">
        <v>7.818244825167131E-2</v>
      </c>
      <c r="P24" s="107">
        <v>5.5106104434671455E-2</v>
      </c>
      <c r="Q24" s="107">
        <v>3.6857551498040264E-2</v>
      </c>
      <c r="R24" s="115">
        <v>0.10539166948817025</v>
      </c>
      <c r="S24" s="107">
        <v>7.1729082528960708E-2</v>
      </c>
      <c r="T24" s="107">
        <v>-5.2094044493907754E-3</v>
      </c>
      <c r="U24" s="107">
        <v>7.5368734029632511E-2</v>
      </c>
      <c r="V24" s="107">
        <v>7.3039306458065001E-2</v>
      </c>
      <c r="W24" s="107">
        <v>0.23138351126052559</v>
      </c>
      <c r="X24" s="107">
        <v>0.17783212339450416</v>
      </c>
      <c r="Y24" s="107">
        <v>5.4512855725947995E-2</v>
      </c>
      <c r="Z24" s="107">
        <v>-3.1758279716232463E-2</v>
      </c>
      <c r="AA24" s="107">
        <v>6.5356584277505458E-2</v>
      </c>
      <c r="AB24" s="116">
        <v>3.8299886159759877E-2</v>
      </c>
      <c r="AC24" s="116">
        <v>4.0204654177151911E-2</v>
      </c>
      <c r="AD24" s="116">
        <v>4.0000000000001368E-2</v>
      </c>
      <c r="AE24" s="116">
        <v>3.5000000000000586E-2</v>
      </c>
    </row>
    <row r="25" spans="3:32" ht="13.5" customHeight="1">
      <c r="C25" s="105" t="s">
        <v>125</v>
      </c>
      <c r="D25" s="107">
        <v>0.11883209760486002</v>
      </c>
      <c r="E25" s="107">
        <v>0.33643973239493863</v>
      </c>
      <c r="F25" s="107">
        <v>7.6478203407819745E-2</v>
      </c>
      <c r="G25" s="107">
        <v>0.15090038464557654</v>
      </c>
      <c r="H25" s="107">
        <v>-9.5625769030346364E-3</v>
      </c>
      <c r="I25" s="107">
        <v>4.3996606322377341E-2</v>
      </c>
      <c r="J25" s="107">
        <v>9.1920844327176843E-2</v>
      </c>
      <c r="K25" s="107">
        <v>0.10841440370386479</v>
      </c>
      <c r="L25" s="107">
        <v>-4.4244218493843523E-2</v>
      </c>
      <c r="M25" s="107">
        <v>0.13898437303978706</v>
      </c>
      <c r="N25" s="107">
        <v>4.3445260853805179E-2</v>
      </c>
      <c r="O25" s="107">
        <v>8.6333931501722638E-2</v>
      </c>
      <c r="P25" s="107">
        <v>5.1203318622375926E-2</v>
      </c>
      <c r="Q25" s="107">
        <v>2.127058823529393E-2</v>
      </c>
      <c r="R25" s="107">
        <v>0.11199757757678697</v>
      </c>
      <c r="S25" s="107">
        <v>7.6383133642735412E-2</v>
      </c>
      <c r="T25" s="107">
        <v>-2.5474169044099937E-2</v>
      </c>
      <c r="U25" s="107">
        <v>9.429498149681792E-2</v>
      </c>
      <c r="V25" s="107">
        <v>9.0768443323066217E-2</v>
      </c>
      <c r="W25" s="107">
        <v>0.31629741524001354</v>
      </c>
      <c r="X25" s="107">
        <v>0.20566523142681414</v>
      </c>
      <c r="Y25" s="107">
        <v>5.2735292085666075E-2</v>
      </c>
      <c r="Z25" s="107">
        <v>-5.5919134395437053E-2</v>
      </c>
      <c r="AA25" s="107">
        <v>7.233372372608482E-2</v>
      </c>
      <c r="AB25" s="109">
        <v>3.1576779955700074E-2</v>
      </c>
      <c r="AC25" s="109">
        <v>3.7891542648675891E-2</v>
      </c>
      <c r="AD25" s="109">
        <v>4.0000000000000702E-2</v>
      </c>
      <c r="AE25" s="109">
        <v>3.5000000000000364E-2</v>
      </c>
    </row>
    <row r="26" spans="3:32" ht="16" customHeight="1">
      <c r="C26" s="103" t="s">
        <v>105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3:32" ht="14.15" customHeight="1">
      <c r="C27" s="105" t="s">
        <v>106</v>
      </c>
      <c r="D27" s="117">
        <v>0.19</v>
      </c>
      <c r="E27" s="118">
        <v>0.25</v>
      </c>
      <c r="F27" s="118">
        <v>0.16500000000000001</v>
      </c>
      <c r="G27" s="118">
        <v>0.17749999999999999</v>
      </c>
      <c r="H27" s="118">
        <v>0.18</v>
      </c>
      <c r="I27" s="118">
        <v>0.13250000000000001</v>
      </c>
      <c r="J27" s="118">
        <v>0.1125</v>
      </c>
      <c r="K27" s="118">
        <v>0.13750000000000001</v>
      </c>
      <c r="L27" s="118">
        <v>8.7499999999999994E-2</v>
      </c>
      <c r="M27" s="118">
        <v>0.1075</v>
      </c>
      <c r="N27" s="118">
        <v>0.11</v>
      </c>
      <c r="O27" s="118">
        <v>7.2499999999999995E-2</v>
      </c>
      <c r="P27" s="118">
        <v>0.1</v>
      </c>
      <c r="Q27" s="118">
        <v>0.11749999999999999</v>
      </c>
      <c r="R27" s="117">
        <v>0.14249999999999999</v>
      </c>
      <c r="S27" s="117">
        <v>0.13750000000000001</v>
      </c>
      <c r="T27" s="117">
        <v>7.0000000000000007E-2</v>
      </c>
      <c r="U27" s="117">
        <v>6.5000000000000002E-2</v>
      </c>
      <c r="V27" s="117">
        <v>4.4999999999999998E-2</v>
      </c>
      <c r="W27" s="117">
        <v>0.02</v>
      </c>
      <c r="X27" s="117">
        <v>9.2499999999999999E-2</v>
      </c>
      <c r="Y27" s="117">
        <v>0.13750000000000001</v>
      </c>
      <c r="Z27" s="117">
        <v>0.11749999999999999</v>
      </c>
      <c r="AA27" s="117">
        <v>0.1225</v>
      </c>
      <c r="AB27" s="119">
        <v>0.15</v>
      </c>
      <c r="AC27" s="119">
        <v>0.1275</v>
      </c>
      <c r="AD27" s="119">
        <v>0.11</v>
      </c>
      <c r="AE27" s="119">
        <v>0.1</v>
      </c>
    </row>
    <row r="28" spans="3:32" ht="14.15" customHeight="1">
      <c r="C28" s="105" t="s">
        <v>107</v>
      </c>
      <c r="D28" s="120">
        <v>0.17624999999999999</v>
      </c>
      <c r="E28" s="120">
        <v>0.19479166666666667</v>
      </c>
      <c r="F28" s="120">
        <v>0.23083333333333333</v>
      </c>
      <c r="G28" s="120">
        <v>0.16437499999999999</v>
      </c>
      <c r="H28" s="120">
        <v>0.19145833333333331</v>
      </c>
      <c r="I28" s="120">
        <v>0.15062500000000001</v>
      </c>
      <c r="J28" s="120">
        <v>0.11979166666666666</v>
      </c>
      <c r="K28" s="120">
        <v>0.12541666666666665</v>
      </c>
      <c r="L28" s="120">
        <v>9.9166666666666667E-2</v>
      </c>
      <c r="M28" s="120">
        <v>0.1</v>
      </c>
      <c r="N28" s="120">
        <v>0.11708333333333334</v>
      </c>
      <c r="O28" s="120">
        <v>8.4583333333333344E-2</v>
      </c>
      <c r="P28" s="120">
        <v>8.4375000000000006E-2</v>
      </c>
      <c r="Q28" s="120">
        <v>0.11020833333333334</v>
      </c>
      <c r="R28" s="121">
        <v>0.13583333333333333</v>
      </c>
      <c r="S28" s="121">
        <v>0.14166666666666666</v>
      </c>
      <c r="T28" s="121">
        <v>9.9166666666666667E-2</v>
      </c>
      <c r="U28" s="121">
        <v>6.5625000000000003E-2</v>
      </c>
      <c r="V28" s="121">
        <v>5.9583333333333328E-2</v>
      </c>
      <c r="W28" s="121">
        <v>2.8125000000000001E-2</v>
      </c>
      <c r="X28" s="121">
        <v>4.8125000000000001E-2</v>
      </c>
      <c r="Y28" s="121">
        <v>0.12625</v>
      </c>
      <c r="Z28" s="121">
        <v>0.13250000000000001</v>
      </c>
      <c r="AA28" s="121">
        <v>0.10916666666666666</v>
      </c>
      <c r="AB28" s="122">
        <v>0.145625</v>
      </c>
      <c r="AC28" s="122">
        <v>0.13208333333333333</v>
      </c>
      <c r="AD28" s="122">
        <v>0.11729166666666666</v>
      </c>
      <c r="AE28" s="122">
        <v>0.10229166666666666</v>
      </c>
    </row>
    <row r="29" spans="3:32" ht="14.15" customHeight="1">
      <c r="C29" s="105" t="s">
        <v>108</v>
      </c>
      <c r="D29" s="121">
        <f>(1+D27)/(1+D22)-1</f>
        <v>0.10519366673102892</v>
      </c>
      <c r="E29" s="121">
        <f t="shared" ref="E29:AB29" si="1">(1+E27)/(1+E22)-1</f>
        <v>0.11081219543284093</v>
      </c>
      <c r="F29" s="121">
        <f t="shared" si="1"/>
        <v>6.5868741281638554E-2</v>
      </c>
      <c r="G29" s="121">
        <f t="shared" si="1"/>
        <v>9.4335982442098842E-2</v>
      </c>
      <c r="H29" s="121">
        <f t="shared" si="1"/>
        <v>0.1164808708685019</v>
      </c>
      <c r="I29" s="121">
        <f t="shared" si="1"/>
        <v>9.8005965469111445E-2</v>
      </c>
      <c r="J29" s="121">
        <f t="shared" si="1"/>
        <v>6.5024829588303135E-2</v>
      </c>
      <c r="K29" s="121">
        <f t="shared" si="1"/>
        <v>7.4098902124540844E-2</v>
      </c>
      <c r="L29" s="121">
        <f t="shared" si="1"/>
        <v>4.2548938059842278E-2</v>
      </c>
      <c r="M29" s="121">
        <f t="shared" si="1"/>
        <v>4.5712125573783791E-2</v>
      </c>
      <c r="N29" s="121">
        <f t="shared" si="1"/>
        <v>4.2220710808436701E-2</v>
      </c>
      <c r="O29" s="121">
        <f t="shared" si="1"/>
        <v>1.3335449942539324E-2</v>
      </c>
      <c r="P29" s="121">
        <f t="shared" si="1"/>
        <v>3.8610993895774826E-2</v>
      </c>
      <c r="Q29" s="121">
        <f t="shared" si="1"/>
        <v>5.0208215307916859E-2</v>
      </c>
      <c r="R29" s="121">
        <f t="shared" si="1"/>
        <v>3.2320177068751121E-2</v>
      </c>
      <c r="S29" s="121">
        <f t="shared" si="1"/>
        <v>7.0205598132211167E-2</v>
      </c>
      <c r="T29" s="121">
        <f t="shared" si="1"/>
        <v>3.9365519093006007E-2</v>
      </c>
      <c r="U29" s="121">
        <f t="shared" si="1"/>
        <v>2.6549746010771313E-2</v>
      </c>
      <c r="V29" s="121">
        <f t="shared" si="1"/>
        <v>1.8584558996286304E-3</v>
      </c>
      <c r="W29" s="121">
        <f t="shared" si="1"/>
        <v>-2.4086472838313888E-2</v>
      </c>
      <c r="X29" s="121">
        <f t="shared" si="1"/>
        <v>-7.3684853366972058E-3</v>
      </c>
      <c r="Y29" s="121">
        <f t="shared" si="1"/>
        <v>7.5293284461600107E-2</v>
      </c>
      <c r="Z29" s="121">
        <f t="shared" si="1"/>
        <v>6.8139255485164085E-2</v>
      </c>
      <c r="AA29" s="121">
        <f t="shared" si="1"/>
        <v>7.0769040912611825E-2</v>
      </c>
      <c r="AB29" s="122">
        <f t="shared" si="1"/>
        <v>9.1996025494606615E-2</v>
      </c>
      <c r="AC29" s="122">
        <f t="shared" ref="AC29:AD29" si="2">(1+AC27)/(1+AC22)-1</f>
        <v>7.9685848419925431E-2</v>
      </c>
      <c r="AD29" s="122">
        <f t="shared" si="2"/>
        <v>6.7307692307691624E-2</v>
      </c>
      <c r="AE29" s="122">
        <f t="shared" ref="AE29" si="3">(1+AE27)/(1+AE22)-1</f>
        <v>6.2801932367149371E-2</v>
      </c>
    </row>
    <row r="30" spans="3:32" ht="14.15" customHeight="1">
      <c r="C30" s="105" t="s">
        <v>147</v>
      </c>
      <c r="D30" s="120">
        <v>0.1905</v>
      </c>
      <c r="E30" s="120">
        <v>0.2291</v>
      </c>
      <c r="F30" s="120">
        <v>0.1681</v>
      </c>
      <c r="G30" s="120">
        <v>0.17460000000000001</v>
      </c>
      <c r="H30" s="120">
        <v>0.18149999999999999</v>
      </c>
      <c r="I30" s="120">
        <v>0.13110120704476697</v>
      </c>
      <c r="J30" s="120">
        <v>0.11109969802313063</v>
      </c>
      <c r="K30" s="120">
        <v>0.13610008595841577</v>
      </c>
      <c r="L30" s="120">
        <v>8.6099475416244242E-2</v>
      </c>
      <c r="M30" s="120">
        <v>0.10609883677758386</v>
      </c>
      <c r="N30" s="120">
        <v>0.10859925378752461</v>
      </c>
      <c r="O30" s="120">
        <v>7.1098984525206077E-2</v>
      </c>
      <c r="P30" s="120">
        <v>9.7799999999999998E-2</v>
      </c>
      <c r="Q30" s="120">
        <v>0.11509999999999999</v>
      </c>
      <c r="R30" s="121">
        <v>0.1414</v>
      </c>
      <c r="S30" s="121">
        <v>0.1363</v>
      </c>
      <c r="T30" s="121">
        <v>6.9900000000000004E-2</v>
      </c>
      <c r="U30" s="121">
        <v>6.4000000000000001E-2</v>
      </c>
      <c r="V30" s="121">
        <v>4.5899999999999996E-2</v>
      </c>
      <c r="W30" s="121">
        <v>1.9E-2</v>
      </c>
      <c r="X30" s="121">
        <v>8.7599999999999997E-2</v>
      </c>
      <c r="Y30" s="121">
        <v>0.13650000000000001</v>
      </c>
      <c r="Z30" s="121">
        <v>0.11869999999999999</v>
      </c>
      <c r="AA30" s="121">
        <v>0.1177</v>
      </c>
      <c r="AB30" s="122">
        <v>0.14630154448388297</v>
      </c>
      <c r="AC30" s="122">
        <v>0.12632859856183509</v>
      </c>
      <c r="AD30" s="122">
        <v>0.1088515339600781</v>
      </c>
      <c r="AE30" s="122">
        <v>9.8867448035712457E-2</v>
      </c>
    </row>
    <row r="31" spans="3:32" ht="14.15" customHeight="1">
      <c r="C31" s="105" t="s">
        <v>148</v>
      </c>
      <c r="D31" s="121">
        <v>0.17422850431038683</v>
      </c>
      <c r="E31" s="121">
        <v>0.19037730952872756</v>
      </c>
      <c r="F31" s="121">
        <v>0.23224121137974185</v>
      </c>
      <c r="G31" s="121">
        <v>0.16169691194490365</v>
      </c>
      <c r="H31" s="121">
        <v>0.19072618185637613</v>
      </c>
      <c r="I31" s="121">
        <v>0.15179870575726562</v>
      </c>
      <c r="J31" s="121">
        <v>0.11905525543414952</v>
      </c>
      <c r="K31" s="121">
        <v>0.12298304837229779</v>
      </c>
      <c r="L31" s="121">
        <v>0.10004968270418302</v>
      </c>
      <c r="M31" s="121">
        <v>9.7538638373997344E-2</v>
      </c>
      <c r="N31" s="121">
        <v>0.11610634760581817</v>
      </c>
      <c r="O31" s="121">
        <v>8.4881228726430002E-2</v>
      </c>
      <c r="P31" s="121">
        <v>8.0172152034942101E-2</v>
      </c>
      <c r="Q31" s="121">
        <v>0.10765295782093309</v>
      </c>
      <c r="R31" s="121">
        <v>0.13333478108493146</v>
      </c>
      <c r="S31" s="121">
        <v>0.14059903456814271</v>
      </c>
      <c r="T31" s="121">
        <v>0.10046304404301298</v>
      </c>
      <c r="U31" s="121">
        <v>6.4757174250057226E-2</v>
      </c>
      <c r="V31" s="121">
        <v>5.9381227447692364E-2</v>
      </c>
      <c r="W31" s="121">
        <v>2.7847095323454196E-2</v>
      </c>
      <c r="X31" s="121">
        <v>4.3967663233453358E-2</v>
      </c>
      <c r="Y31" s="121">
        <v>0.1242156862134729</v>
      </c>
      <c r="Z31" s="121">
        <v>0.13198299273696934</v>
      </c>
      <c r="AA31" s="121">
        <v>0.10838193185851752</v>
      </c>
      <c r="AB31" s="122">
        <v>0.14164216772666349</v>
      </c>
      <c r="AC31" s="122">
        <v>0.1319062093802994</v>
      </c>
      <c r="AD31" s="122">
        <v>0.11702230925231216</v>
      </c>
      <c r="AE31" s="122">
        <v>0.10161299100118826</v>
      </c>
    </row>
    <row r="32" spans="3:32" ht="14.15" customHeight="1">
      <c r="C32" s="105" t="s">
        <v>109</v>
      </c>
      <c r="D32" s="117">
        <v>0.1</v>
      </c>
      <c r="E32" s="117">
        <v>0.1</v>
      </c>
      <c r="F32" s="117">
        <v>0.11</v>
      </c>
      <c r="G32" s="117">
        <v>9.7500000000000003E-2</v>
      </c>
      <c r="H32" s="117">
        <v>9.7500000000000003E-2</v>
      </c>
      <c r="I32" s="117">
        <v>6.8499999999999991E-2</v>
      </c>
      <c r="J32" s="117">
        <v>6.25E-2</v>
      </c>
      <c r="K32" s="117">
        <v>6.25E-2</v>
      </c>
      <c r="L32" s="117">
        <v>0.06</v>
      </c>
      <c r="M32" s="117">
        <v>0.06</v>
      </c>
      <c r="N32" s="117">
        <v>0.06</v>
      </c>
      <c r="O32" s="117">
        <v>5.5E-2</v>
      </c>
      <c r="P32" s="117">
        <v>0.05</v>
      </c>
      <c r="Q32" s="117">
        <v>0.05</v>
      </c>
      <c r="R32" s="117">
        <v>7.0000000000000007E-2</v>
      </c>
      <c r="S32" s="117">
        <v>7.4999999999999997E-2</v>
      </c>
      <c r="T32" s="117">
        <v>7.0000000000000007E-2</v>
      </c>
      <c r="U32" s="117">
        <v>6.9800000000000001E-2</v>
      </c>
      <c r="V32" s="117">
        <v>5.57E-2</v>
      </c>
      <c r="W32" s="117">
        <v>4.5499999999999999E-2</v>
      </c>
      <c r="X32" s="117">
        <v>5.3200000000000004E-2</v>
      </c>
      <c r="Y32" s="117">
        <v>7.2000000000000008E-2</v>
      </c>
      <c r="Z32" s="117">
        <v>6.5500000000000003E-2</v>
      </c>
      <c r="AA32" s="117">
        <v>7.4299999999999991E-2</v>
      </c>
      <c r="AB32" s="119">
        <v>8.6427130558581422E-2</v>
      </c>
      <c r="AC32" s="119">
        <v>7.8688712435432795E-2</v>
      </c>
      <c r="AD32" s="119">
        <v>7.1004247804428836E-2</v>
      </c>
      <c r="AE32" s="119">
        <v>6.853116888319731E-2</v>
      </c>
    </row>
    <row r="33" spans="3:36" ht="14.15" customHeight="1">
      <c r="C33" s="105" t="s">
        <v>110</v>
      </c>
      <c r="D33" s="117" t="s">
        <v>72</v>
      </c>
      <c r="E33" s="117" t="s">
        <v>72</v>
      </c>
      <c r="F33" s="117" t="s">
        <v>72</v>
      </c>
      <c r="G33" s="117" t="s">
        <v>72</v>
      </c>
      <c r="H33" s="117" t="s">
        <v>72</v>
      </c>
      <c r="I33" s="117" t="s">
        <v>72</v>
      </c>
      <c r="J33" s="117" t="s">
        <v>72</v>
      </c>
      <c r="K33" s="117" t="s">
        <v>72</v>
      </c>
      <c r="L33" s="117" t="s">
        <v>72</v>
      </c>
      <c r="M33" s="117" t="s">
        <v>72</v>
      </c>
      <c r="N33" s="117" t="s">
        <v>72</v>
      </c>
      <c r="O33" s="117" t="s">
        <v>72</v>
      </c>
      <c r="P33" s="117" t="s">
        <v>72</v>
      </c>
      <c r="Q33" s="117" t="s">
        <v>72</v>
      </c>
      <c r="R33" s="117" t="s">
        <v>72</v>
      </c>
      <c r="S33" s="117" t="s">
        <v>72</v>
      </c>
      <c r="T33" s="117" t="s">
        <v>72</v>
      </c>
      <c r="U33" s="123">
        <v>2.98E-2</v>
      </c>
      <c r="V33" s="123">
        <v>1.6799999999999999E-2</v>
      </c>
      <c r="W33" s="123">
        <v>1.83E-2</v>
      </c>
      <c r="X33" s="123">
        <v>4.0999999999999995E-2</v>
      </c>
      <c r="Y33" s="123">
        <v>5.2300000000000006E-2</v>
      </c>
      <c r="Z33" s="123">
        <v>5.5599999999999997E-2</v>
      </c>
      <c r="AA33" s="123">
        <v>6.6600000000000006E-2</v>
      </c>
      <c r="AB33" s="119">
        <v>6.7338217188359029E-2</v>
      </c>
      <c r="AC33" s="119">
        <v>6.4271449524025664E-2</v>
      </c>
      <c r="AD33" s="119">
        <v>6.1523959353881025E-2</v>
      </c>
      <c r="AE33" s="119">
        <v>6.076017637643065E-2</v>
      </c>
    </row>
    <row r="34" spans="3:36" ht="16" customHeight="1">
      <c r="C34" s="103" t="s">
        <v>111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3:36" ht="14.15" customHeight="1">
      <c r="C35" s="124" t="s">
        <v>112</v>
      </c>
      <c r="D35" s="125" t="s">
        <v>72</v>
      </c>
      <c r="E35" s="125" t="s">
        <v>72</v>
      </c>
      <c r="F35" s="125">
        <v>3.2000000000000001E-2</v>
      </c>
      <c r="G35" s="125">
        <v>3.7000000000000005E-2</v>
      </c>
      <c r="H35" s="125">
        <v>3.7000000000000005E-2</v>
      </c>
      <c r="I35" s="125">
        <v>3.15073653216182E-2</v>
      </c>
      <c r="J35" s="125">
        <v>3.2378480492074396E-2</v>
      </c>
      <c r="K35" s="125">
        <v>3.3308747482959998E-2</v>
      </c>
      <c r="L35" s="125">
        <v>1.9432367228807701E-2</v>
      </c>
      <c r="M35" s="125">
        <v>2.6170881076282199E-2</v>
      </c>
      <c r="N35" s="125">
        <v>2.9428565897347402E-2</v>
      </c>
      <c r="O35" s="125">
        <v>2.1837930118834E-2</v>
      </c>
      <c r="P35" s="125">
        <v>1.7174248698826701E-2</v>
      </c>
      <c r="Q35" s="125">
        <v>-5.7207907345401196E-3</v>
      </c>
      <c r="R35" s="125">
        <v>-1.8761145372644502E-2</v>
      </c>
      <c r="S35" s="125">
        <v>-2.4857811416732E-2</v>
      </c>
      <c r="T35" s="125">
        <v>-1.6892206089228624E-2</v>
      </c>
      <c r="U35" s="125">
        <v>-1.5454563589696808E-2</v>
      </c>
      <c r="V35" s="125">
        <v>-8.1762220116021675E-3</v>
      </c>
      <c r="W35" s="125">
        <v>-9.219633395093299E-2</v>
      </c>
      <c r="X35" s="125">
        <v>6.8614946101761103E-3</v>
      </c>
      <c r="Y35" s="125">
        <v>1.2336075628965239E-2</v>
      </c>
      <c r="Z35" s="125">
        <v>-2.2764887953810063E-2</v>
      </c>
      <c r="AA35" s="125">
        <v>-4.0487167455574855E-3</v>
      </c>
      <c r="AB35" s="126">
        <v>-6.446563899715878E-3</v>
      </c>
      <c r="AC35" s="126">
        <v>-8.0517032999822425E-3</v>
      </c>
      <c r="AD35" s="126">
        <v>-9.4277599285560697E-3</v>
      </c>
      <c r="AE35" s="126">
        <v>-9.1632911206144044E-3</v>
      </c>
    </row>
    <row r="36" spans="3:36" ht="14.15" customHeight="1">
      <c r="C36" s="124" t="s">
        <v>113</v>
      </c>
      <c r="D36" s="125" t="s">
        <v>72</v>
      </c>
      <c r="E36" s="125" t="s">
        <v>72</v>
      </c>
      <c r="F36" s="125" t="s">
        <v>72</v>
      </c>
      <c r="G36" s="125" t="s">
        <v>72</v>
      </c>
      <c r="H36" s="125" t="s">
        <v>72</v>
      </c>
      <c r="I36" s="125">
        <v>-3.5696839514598698E-2</v>
      </c>
      <c r="J36" s="125">
        <v>-2.73725336606261E-2</v>
      </c>
      <c r="K36" s="125">
        <v>-1.9913540252873299E-2</v>
      </c>
      <c r="L36" s="125">
        <v>-3.1875435007577099E-2</v>
      </c>
      <c r="M36" s="125">
        <v>-2.4106255204233901E-2</v>
      </c>
      <c r="N36" s="125">
        <v>-2.4669424086251199E-2</v>
      </c>
      <c r="O36" s="125">
        <v>-2.2620359102577502E-2</v>
      </c>
      <c r="P36" s="125">
        <v>-2.9550042751220702E-2</v>
      </c>
      <c r="Q36" s="125">
        <v>-5.9511874696770696E-2</v>
      </c>
      <c r="R36" s="125">
        <v>-0.102244257415259</v>
      </c>
      <c r="S36" s="125">
        <v>-8.9803173097582206E-2</v>
      </c>
      <c r="T36" s="125">
        <v>-7.7656986062181133E-2</v>
      </c>
      <c r="U36" s="125">
        <v>-6.959341842404089E-2</v>
      </c>
      <c r="V36" s="125">
        <v>-5.8079033139961149E-2</v>
      </c>
      <c r="W36" s="125">
        <v>-0.1334354209651607</v>
      </c>
      <c r="X36" s="125">
        <v>-4.2571866432834587E-2</v>
      </c>
      <c r="Y36" s="125">
        <v>-4.5679322564105611E-2</v>
      </c>
      <c r="Z36" s="125">
        <v>-8.8402361511053684E-2</v>
      </c>
      <c r="AA36" s="125">
        <v>-8.4972366032466204E-2</v>
      </c>
      <c r="AB36" s="126">
        <v>-8.79292645555768E-2</v>
      </c>
      <c r="AC36" s="126">
        <v>-9.195232182928853E-2</v>
      </c>
      <c r="AD36" s="126">
        <v>-0.10093630871158527</v>
      </c>
      <c r="AE36" s="126">
        <v>-9.7796858537992526E-2</v>
      </c>
    </row>
    <row r="37" spans="3:36" ht="14.15" customHeight="1">
      <c r="C37" s="105" t="s">
        <v>114</v>
      </c>
      <c r="D37" s="125" t="s">
        <v>72</v>
      </c>
      <c r="E37" s="125" t="s">
        <v>72</v>
      </c>
      <c r="F37" s="125">
        <v>0.54100000000000004</v>
      </c>
      <c r="G37" s="125">
        <v>0.502</v>
      </c>
      <c r="H37" s="125">
        <v>0.47899999999999998</v>
      </c>
      <c r="I37" s="125">
        <v>0.46485821992278403</v>
      </c>
      <c r="J37" s="125">
        <v>0.44545775549754901</v>
      </c>
      <c r="K37" s="125">
        <v>0.37566313321511902</v>
      </c>
      <c r="L37" s="125">
        <v>0.40884919586917595</v>
      </c>
      <c r="M37" s="125">
        <v>0.37979359383795297</v>
      </c>
      <c r="N37" s="125">
        <v>0.34491652270314299</v>
      </c>
      <c r="O37" s="125">
        <v>0.32253671689330404</v>
      </c>
      <c r="P37" s="125">
        <v>0.30590588384252998</v>
      </c>
      <c r="Q37" s="125">
        <v>0.33111382800798095</v>
      </c>
      <c r="R37" s="125">
        <v>0.36036742344724604</v>
      </c>
      <c r="S37" s="125">
        <v>0.46159547274065998</v>
      </c>
      <c r="T37" s="125">
        <v>0.51369721286391623</v>
      </c>
      <c r="U37" s="125">
        <v>0.52766460848092378</v>
      </c>
      <c r="V37" s="125">
        <v>0.54698837798440214</v>
      </c>
      <c r="W37" s="125">
        <v>0.61370702812009126</v>
      </c>
      <c r="X37" s="125">
        <v>0.55113661378912737</v>
      </c>
      <c r="Y37" s="125">
        <v>0.56132920193191693</v>
      </c>
      <c r="Z37" s="125">
        <v>0.60427870399771499</v>
      </c>
      <c r="AA37" s="125">
        <v>0.61480777983974499</v>
      </c>
      <c r="AB37" s="126">
        <v>0.66896166957378578</v>
      </c>
      <c r="AC37" s="126">
        <v>0.72194359505988426</v>
      </c>
      <c r="AD37" s="126">
        <v>0.76783921794255949</v>
      </c>
      <c r="AE37" s="126">
        <v>0.81312661034131095</v>
      </c>
    </row>
    <row r="38" spans="3:36" ht="14.15" customHeight="1">
      <c r="C38" s="105" t="s">
        <v>115</v>
      </c>
      <c r="D38" s="125" t="s">
        <v>72</v>
      </c>
      <c r="E38" s="125" t="s">
        <v>72</v>
      </c>
      <c r="F38" s="125" t="s">
        <v>72</v>
      </c>
      <c r="G38" s="125" t="s">
        <v>72</v>
      </c>
      <c r="H38" s="125" t="s">
        <v>72</v>
      </c>
      <c r="I38" s="125">
        <v>0.55475105726361296</v>
      </c>
      <c r="J38" s="125">
        <v>0.56717011307652498</v>
      </c>
      <c r="K38" s="125">
        <v>0.55980644387381295</v>
      </c>
      <c r="L38" s="125">
        <v>0.59207932367207694</v>
      </c>
      <c r="M38" s="125">
        <v>0.51765333582335005</v>
      </c>
      <c r="N38" s="125">
        <v>0.512661763786457</v>
      </c>
      <c r="O38" s="125">
        <v>0.53667189110830205</v>
      </c>
      <c r="P38" s="125">
        <v>0.51541505601346704</v>
      </c>
      <c r="Q38" s="125">
        <v>0.56280930979222399</v>
      </c>
      <c r="R38" s="125">
        <v>0.6545249470723159</v>
      </c>
      <c r="S38" s="125">
        <v>0.69863462180864699</v>
      </c>
      <c r="T38" s="125">
        <v>0.73717926766953923</v>
      </c>
      <c r="U38" s="125">
        <v>0.75269504977745294</v>
      </c>
      <c r="V38" s="125">
        <v>0.74435060850549495</v>
      </c>
      <c r="W38" s="125">
        <v>0.86940722081747657</v>
      </c>
      <c r="X38" s="125">
        <v>0.77305985650159537</v>
      </c>
      <c r="Y38" s="125">
        <v>0.71677718048971817</v>
      </c>
      <c r="Z38" s="125">
        <v>0.73828164631582704</v>
      </c>
      <c r="AA38" s="125">
        <v>0.76496034039239358</v>
      </c>
      <c r="AB38" s="126">
        <v>0.79419099647778879</v>
      </c>
      <c r="AC38" s="126">
        <v>0.83985629600685785</v>
      </c>
      <c r="AD38" s="126">
        <v>0.89318576779829872</v>
      </c>
      <c r="AE38" s="126">
        <v>0.94251871018969124</v>
      </c>
    </row>
    <row r="39" spans="3:36" ht="16" customHeight="1">
      <c r="C39" s="103" t="s">
        <v>116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3:36" ht="14.15" customHeight="1">
      <c r="C40" s="127" t="s">
        <v>117</v>
      </c>
      <c r="D40" s="128">
        <v>2.3105000000000002</v>
      </c>
      <c r="E40" s="128">
        <v>3.54</v>
      </c>
      <c r="F40" s="128">
        <v>2.8914999999999997</v>
      </c>
      <c r="G40" s="128">
        <v>2.6560000000000001</v>
      </c>
      <c r="H40" s="128">
        <v>2.3355000000000001</v>
      </c>
      <c r="I40" s="128">
        <v>2.1364000000000001</v>
      </c>
      <c r="J40" s="128">
        <v>1.78</v>
      </c>
      <c r="K40" s="128">
        <v>2.3144999999999998</v>
      </c>
      <c r="L40" s="128">
        <v>1.7444999999999999</v>
      </c>
      <c r="M40" s="128">
        <v>1.6613</v>
      </c>
      <c r="N40" s="128">
        <v>1.8668</v>
      </c>
      <c r="O40" s="128">
        <v>2.0516000000000001</v>
      </c>
      <c r="P40" s="128">
        <v>2.3620999999999999</v>
      </c>
      <c r="Q40" s="128">
        <v>2.6576</v>
      </c>
      <c r="R40" s="128">
        <v>3.9578000000000002</v>
      </c>
      <c r="S40" s="128">
        <v>3.2551999999999999</v>
      </c>
      <c r="T40" s="128">
        <v>3.3125</v>
      </c>
      <c r="U40" s="128">
        <v>3.8763999999999998</v>
      </c>
      <c r="V40" s="128">
        <v>4.0309999999999997</v>
      </c>
      <c r="W40" s="128">
        <v>5.1925999999999997</v>
      </c>
      <c r="X40" s="128">
        <v>5.5698999999999996</v>
      </c>
      <c r="Y40" s="128">
        <v>5.2804000000000002</v>
      </c>
      <c r="Z40" s="128">
        <v>4.8571999999999997</v>
      </c>
      <c r="AA40" s="128">
        <v>6.1773999999999996</v>
      </c>
      <c r="AB40" s="129">
        <v>5.65</v>
      </c>
      <c r="AC40" s="129">
        <v>5.65</v>
      </c>
      <c r="AD40" s="129">
        <v>5.75</v>
      </c>
      <c r="AE40" s="129">
        <v>5.9</v>
      </c>
      <c r="AG40" s="157"/>
    </row>
    <row r="41" spans="3:36" ht="14.15" customHeight="1">
      <c r="C41" s="127" t="s">
        <v>118</v>
      </c>
      <c r="D41" s="128">
        <v>2.3507822333584287</v>
      </c>
      <c r="E41" s="128">
        <v>2.921697396715603</v>
      </c>
      <c r="F41" s="128">
        <v>3.0770607382834556</v>
      </c>
      <c r="G41" s="128">
        <v>2.9261243364546079</v>
      </c>
      <c r="H41" s="128">
        <v>2.4351059884559882</v>
      </c>
      <c r="I41" s="128">
        <v>2.1750479670148692</v>
      </c>
      <c r="J41" s="128">
        <v>1.9472187596172577</v>
      </c>
      <c r="K41" s="128">
        <v>1.8360254648974215</v>
      </c>
      <c r="L41" s="128">
        <v>1.9993631764853508</v>
      </c>
      <c r="M41" s="128">
        <v>1.7602312912510192</v>
      </c>
      <c r="N41" s="128">
        <v>1.6752187327260841</v>
      </c>
      <c r="O41" s="128">
        <v>1.9548007777719991</v>
      </c>
      <c r="P41" s="128">
        <v>2.1599811758893281</v>
      </c>
      <c r="Q41" s="128">
        <v>2.3541833333333329</v>
      </c>
      <c r="R41" s="128">
        <v>3.3308666666666666</v>
      </c>
      <c r="S41" s="128">
        <v>3.4866583333333332</v>
      </c>
      <c r="T41" s="128">
        <v>3.1917583333333339</v>
      </c>
      <c r="U41" s="128">
        <v>3.6558666666666664</v>
      </c>
      <c r="V41" s="128">
        <v>3.9461500000000007</v>
      </c>
      <c r="W41" s="128">
        <v>5.1604750000000008</v>
      </c>
      <c r="X41" s="128">
        <v>5.395908333333332</v>
      </c>
      <c r="Y41" s="128">
        <v>5.1652166666666668</v>
      </c>
      <c r="Z41" s="128">
        <v>4.9918333333333322</v>
      </c>
      <c r="AA41" s="128">
        <v>5.3895460944026725</v>
      </c>
      <c r="AB41" s="129">
        <v>5.7166717230484592</v>
      </c>
      <c r="AC41" s="129">
        <v>5.6499999999999995</v>
      </c>
      <c r="AD41" s="129">
        <v>5.7041666666666631</v>
      </c>
      <c r="AE41" s="129">
        <v>5.8312500000000007</v>
      </c>
    </row>
    <row r="42" spans="3:36" ht="16" customHeight="1">
      <c r="C42" s="103" t="s">
        <v>119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</row>
    <row r="43" spans="3:36" ht="14.15" customHeight="1">
      <c r="C43" s="105" t="s">
        <v>122</v>
      </c>
      <c r="D43" s="130">
        <f t="shared" ref="D43" si="4">D44-D45</f>
        <v>1.4632740609999999</v>
      </c>
      <c r="E43" s="130">
        <f t="shared" ref="E43" si="5">E44-E45</f>
        <v>11.872394550000003</v>
      </c>
      <c r="F43" s="130">
        <f t="shared" ref="F43" si="6">F44-F45</f>
        <v>23.469583537999995</v>
      </c>
      <c r="G43" s="130">
        <f t="shared" ref="G43" si="7">G44-G45</f>
        <v>31.308035700999994</v>
      </c>
      <c r="H43" s="130">
        <f t="shared" ref="H43" si="8">H44-H45</f>
        <v>43.90561985299999</v>
      </c>
      <c r="I43" s="130">
        <f t="shared" ref="I43" si="9">I44-I45</f>
        <v>45.050054339000013</v>
      </c>
      <c r="J43" s="130">
        <f t="shared" ref="J43" si="10">J44-J45</f>
        <v>37.774434713000005</v>
      </c>
      <c r="K43" s="130">
        <f t="shared" ref="K43" si="11">K44-K45</f>
        <v>21.057536550999998</v>
      </c>
      <c r="L43" s="130">
        <f t="shared" ref="L43" si="12">L44-L45</f>
        <v>22.394062663000028</v>
      </c>
      <c r="M43" s="130">
        <f t="shared" ref="M43" si="13">M44-M45</f>
        <v>17.09716997999999</v>
      </c>
      <c r="N43" s="130">
        <f t="shared" ref="N43" si="14">N44-N45</f>
        <v>25.696552806000028</v>
      </c>
      <c r="O43" s="130">
        <f t="shared" ref="O43" si="15">O44-O45</f>
        <v>14.786112088999971</v>
      </c>
      <c r="P43" s="130">
        <f t="shared" ref="P43" si="16">P44-P45</f>
        <v>-8.9566308529999787</v>
      </c>
      <c r="Q43" s="130">
        <f t="shared" ref="Q43" si="17">Q44-Q45</f>
        <v>-9.8997819579999771</v>
      </c>
      <c r="R43" s="130">
        <f t="shared" ref="R43" si="18">R44-R45</f>
        <v>13.678095985999988</v>
      </c>
      <c r="S43" s="130">
        <f t="shared" ref="S43" si="19">S44-S45</f>
        <v>40.204771560999973</v>
      </c>
      <c r="T43" s="130">
        <f t="shared" ref="T43:U43" si="20">T44-T45</f>
        <v>56.036664349999967</v>
      </c>
      <c r="U43" s="130">
        <f t="shared" si="20"/>
        <v>46.567539897000017</v>
      </c>
      <c r="V43" s="130">
        <f t="shared" ref="V43:AB43" si="21">V44-V45</f>
        <v>35.19884006700002</v>
      </c>
      <c r="W43" s="130">
        <f t="shared" si="21"/>
        <v>50.393416776000009</v>
      </c>
      <c r="X43" s="130">
        <f t="shared" si="21"/>
        <v>61.406528280000003</v>
      </c>
      <c r="Y43" s="130">
        <f t="shared" si="21"/>
        <v>61.525351274000002</v>
      </c>
      <c r="Z43" s="130">
        <f t="shared" si="21"/>
        <v>98.838153590999951</v>
      </c>
      <c r="AA43" s="130">
        <f t="shared" si="21"/>
        <v>74.552129113999968</v>
      </c>
      <c r="AB43" s="131">
        <f t="shared" si="21"/>
        <v>70.647972710451882</v>
      </c>
      <c r="AC43" s="131">
        <f t="shared" ref="AC43:AD43" si="22">AC44-AC45</f>
        <v>74.287018367715859</v>
      </c>
      <c r="AD43" s="131">
        <f t="shared" si="22"/>
        <v>84.154460828489505</v>
      </c>
      <c r="AE43" s="131">
        <f t="shared" ref="AE43" si="23">AE44-AE45</f>
        <v>91.493995659963389</v>
      </c>
    </row>
    <row r="44" spans="3:36" ht="14.15" customHeight="1">
      <c r="C44" s="132" t="s">
        <v>120</v>
      </c>
      <c r="D44" s="133">
        <v>58.032294243000003</v>
      </c>
      <c r="E44" s="133">
        <v>60.147158103000002</v>
      </c>
      <c r="F44" s="133">
        <v>72.776746689999996</v>
      </c>
      <c r="G44" s="133">
        <v>95.121672368999995</v>
      </c>
      <c r="H44" s="133">
        <v>118.59783540699999</v>
      </c>
      <c r="I44" s="133">
        <v>137.58115120900001</v>
      </c>
      <c r="J44" s="133">
        <v>159.816383833</v>
      </c>
      <c r="K44" s="133">
        <v>195.764624177</v>
      </c>
      <c r="L44" s="133">
        <v>151.79167418600002</v>
      </c>
      <c r="M44" s="133">
        <v>200.43413482599999</v>
      </c>
      <c r="N44" s="133">
        <v>253.66630950700002</v>
      </c>
      <c r="O44" s="133">
        <v>239.95253815799998</v>
      </c>
      <c r="P44" s="133">
        <v>232.54425560600001</v>
      </c>
      <c r="Q44" s="133">
        <v>220.92323683800001</v>
      </c>
      <c r="R44" s="133">
        <v>186.78235506299998</v>
      </c>
      <c r="S44" s="133">
        <v>179.52612921399998</v>
      </c>
      <c r="T44" s="133">
        <v>214.98810835299997</v>
      </c>
      <c r="U44" s="133">
        <v>231.88952339899998</v>
      </c>
      <c r="V44" s="133">
        <v>221.12680764700002</v>
      </c>
      <c r="W44" s="133">
        <v>209.180241655</v>
      </c>
      <c r="X44" s="133">
        <v>280.81457746000001</v>
      </c>
      <c r="Y44" s="133">
        <v>334.13603821999999</v>
      </c>
      <c r="Z44" s="133">
        <v>339.67277781899998</v>
      </c>
      <c r="AA44" s="133">
        <v>337.03627542200002</v>
      </c>
      <c r="AB44" s="134">
        <v>333.35959741643569</v>
      </c>
      <c r="AC44" s="134">
        <v>341.82537378276186</v>
      </c>
      <c r="AD44" s="134">
        <v>363.65502370012769</v>
      </c>
      <c r="AE44" s="134">
        <v>373.68242181826344</v>
      </c>
    </row>
    <row r="45" spans="3:36" ht="14.15" customHeight="1">
      <c r="C45" s="105" t="s">
        <v>121</v>
      </c>
      <c r="D45" s="133">
        <v>56.569020182000003</v>
      </c>
      <c r="E45" s="133">
        <v>48.274763553</v>
      </c>
      <c r="F45" s="133">
        <v>49.307163152000001</v>
      </c>
      <c r="G45" s="133">
        <v>63.813636668000001</v>
      </c>
      <c r="H45" s="133">
        <v>74.692215554000001</v>
      </c>
      <c r="I45" s="133">
        <v>92.531096869999999</v>
      </c>
      <c r="J45" s="133">
        <v>122.04194912</v>
      </c>
      <c r="K45" s="133">
        <v>174.707087626</v>
      </c>
      <c r="L45" s="133">
        <v>129.39761152299999</v>
      </c>
      <c r="M45" s="133">
        <v>183.336964846</v>
      </c>
      <c r="N45" s="133">
        <v>227.96975670099999</v>
      </c>
      <c r="O45" s="133">
        <v>225.16642606900001</v>
      </c>
      <c r="P45" s="133">
        <v>241.50088645899999</v>
      </c>
      <c r="Q45" s="133">
        <v>230.82301879599999</v>
      </c>
      <c r="R45" s="133">
        <v>173.10425907699999</v>
      </c>
      <c r="S45" s="133">
        <v>139.32135765300001</v>
      </c>
      <c r="T45" s="133">
        <v>158.95144400300001</v>
      </c>
      <c r="U45" s="133">
        <v>185.32198350199997</v>
      </c>
      <c r="V45" s="133">
        <v>185.92796758</v>
      </c>
      <c r="W45" s="133">
        <v>158.78682487899999</v>
      </c>
      <c r="X45" s="133">
        <v>219.40804918000001</v>
      </c>
      <c r="Y45" s="133">
        <v>272.61068694599999</v>
      </c>
      <c r="Z45" s="133">
        <v>240.83462422800002</v>
      </c>
      <c r="AA45" s="133">
        <v>262.48414630800005</v>
      </c>
      <c r="AB45" s="134">
        <v>262.71162470598381</v>
      </c>
      <c r="AC45" s="134">
        <v>267.538355415046</v>
      </c>
      <c r="AD45" s="134">
        <v>279.50056287163818</v>
      </c>
      <c r="AE45" s="134">
        <v>282.18842615830005</v>
      </c>
      <c r="AG45" s="22"/>
      <c r="AH45" s="22"/>
      <c r="AI45" s="22"/>
      <c r="AJ45" s="22"/>
    </row>
    <row r="46" spans="3:36" ht="14.15" customHeight="1">
      <c r="C46" s="105" t="s">
        <v>123</v>
      </c>
      <c r="D46" s="135">
        <v>-4.4481277675291392E-2</v>
      </c>
      <c r="E46" s="135">
        <v>-1.8514120730035864E-2</v>
      </c>
      <c r="F46" s="135">
        <v>3.9201255099448632E-3</v>
      </c>
      <c r="G46" s="135">
        <v>1.338529501336088E-2</v>
      </c>
      <c r="H46" s="135">
        <v>1.3092985284308535E-2</v>
      </c>
      <c r="I46" s="135">
        <v>9.731458991268125E-3</v>
      </c>
      <c r="J46" s="135">
        <v>-1.9714176043610083E-3</v>
      </c>
      <c r="K46" s="135">
        <v>-2.102695608405112E-2</v>
      </c>
      <c r="L46" s="135">
        <v>-1.7534374467448169E-2</v>
      </c>
      <c r="M46" s="135">
        <v>-3.9243235135655564E-2</v>
      </c>
      <c r="N46" s="135">
        <v>-3.1966640422219403E-2</v>
      </c>
      <c r="O46" s="135">
        <v>-3.7619779974488017E-2</v>
      </c>
      <c r="P46" s="135">
        <v>-3.5805390127711431E-2</v>
      </c>
      <c r="Q46" s="135">
        <v>-4.5010253738871998E-2</v>
      </c>
      <c r="R46" s="135">
        <v>-3.5302312547721031E-2</v>
      </c>
      <c r="S46" s="135">
        <v>-1.6959196074747773E-2</v>
      </c>
      <c r="T46" s="135">
        <v>-1.2244950671030468E-2</v>
      </c>
      <c r="U46" s="135">
        <v>-2.808576302372701E-2</v>
      </c>
      <c r="V46" s="135">
        <v>-3.470800353380233E-2</v>
      </c>
      <c r="W46" s="135">
        <v>-1.68844946477399E-2</v>
      </c>
      <c r="X46" s="135">
        <v>-2.4189892418890708E-2</v>
      </c>
      <c r="Y46" s="135">
        <v>-2.1601460710324809E-2</v>
      </c>
      <c r="Z46" s="135">
        <v>-1.2748926073523339E-2</v>
      </c>
      <c r="AA46" s="135">
        <v>-2.7948911821002728E-2</v>
      </c>
      <c r="AB46" s="126">
        <v>-2.5999999999999999E-2</v>
      </c>
      <c r="AC46" s="126">
        <v>-2.4E-2</v>
      </c>
      <c r="AD46" s="126">
        <v>-2.1482090894248115E-2</v>
      </c>
      <c r="AE46" s="126">
        <v>-2.0738877003314213E-2</v>
      </c>
    </row>
    <row r="47" spans="3:36" ht="14.15" customHeight="1" thickBot="1">
      <c r="C47" s="136" t="s">
        <v>124</v>
      </c>
      <c r="D47" s="137">
        <v>4.1496224988979688E-2</v>
      </c>
      <c r="E47" s="137">
        <v>3.2550656375913693E-2</v>
      </c>
      <c r="F47" s="137">
        <v>1.81315578384426E-2</v>
      </c>
      <c r="G47" s="137">
        <v>2.7144659607659549E-2</v>
      </c>
      <c r="H47" s="137">
        <v>1.7344039109111233E-2</v>
      </c>
      <c r="I47" s="137">
        <v>1.7529007700273189E-2</v>
      </c>
      <c r="J47" s="137">
        <v>3.1910893917023231E-2</v>
      </c>
      <c r="K47" s="137">
        <v>2.9942927853072218E-2</v>
      </c>
      <c r="L47" s="137">
        <v>1.8884212156662545E-2</v>
      </c>
      <c r="M47" s="137">
        <v>3.7321422385995937E-2</v>
      </c>
      <c r="N47" s="137">
        <v>3.9207731746105527E-2</v>
      </c>
      <c r="O47" s="137">
        <v>3.7582923653028566E-2</v>
      </c>
      <c r="P47" s="137">
        <v>3.0469995537709637E-2</v>
      </c>
      <c r="Q47" s="137">
        <v>3.5732216093521806E-2</v>
      </c>
      <c r="R47" s="137">
        <v>3.5964279174056778E-2</v>
      </c>
      <c r="S47" s="137">
        <v>4.1318626886891925E-2</v>
      </c>
      <c r="T47" s="137">
        <v>3.3386461478526669E-2</v>
      </c>
      <c r="U47" s="137">
        <v>4.0797650789927975E-2</v>
      </c>
      <c r="V47" s="137">
        <v>3.6942450328840803E-2</v>
      </c>
      <c r="W47" s="137">
        <v>3.0287338194280145E-2</v>
      </c>
      <c r="X47" s="137">
        <v>2.7781424956094421E-2</v>
      </c>
      <c r="Y47" s="137">
        <v>4.7412603335001378E-2</v>
      </c>
      <c r="Z47" s="137">
        <v>2.8281452786887321E-2</v>
      </c>
      <c r="AA47" s="137">
        <v>3.2122398827266571E-2</v>
      </c>
      <c r="AB47" s="138">
        <v>3.8413125007237967E-2</v>
      </c>
      <c r="AC47" s="138">
        <v>3.852024414961245E-2</v>
      </c>
      <c r="AD47" s="138">
        <v>4.0323280274648585E-2</v>
      </c>
      <c r="AE47" s="138">
        <v>3.9609781476068126E-2</v>
      </c>
    </row>
    <row r="48" spans="3:36" ht="27.75" customHeight="1" thickTop="1"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"/>
    </row>
    <row r="49" spans="27:30" ht="13" customHeight="1">
      <c r="AA49" s="151"/>
      <c r="AB49" s="151"/>
      <c r="AC49" s="151"/>
      <c r="AD49" s="151"/>
    </row>
    <row r="50" spans="27:30" ht="13" customHeight="1">
      <c r="AA50" s="151"/>
      <c r="AB50" s="151"/>
      <c r="AC50" s="151"/>
      <c r="AD50" s="151"/>
    </row>
    <row r="52" spans="27:30" ht="13" customHeight="1">
      <c r="AA52" s="150"/>
      <c r="AB52" s="150"/>
      <c r="AC52" s="150"/>
      <c r="AD52" s="150"/>
    </row>
  </sheetData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10"/>
  <sheetViews>
    <sheetView showGridLines="0" tabSelected="1" zoomScale="70" zoomScaleNormal="70" zoomScaleSheetLayoutView="55" workbookViewId="0">
      <pane xSplit="2" ySplit="2" topLeftCell="C76" activePane="bottomRight" state="frozen"/>
      <selection activeCell="B1" sqref="B1"/>
      <selection pane="topRight" activeCell="C1" sqref="C1"/>
      <selection pane="bottomLeft" activeCell="B3" sqref="B3"/>
      <selection pane="bottomRight" activeCell="L110" sqref="L110"/>
    </sheetView>
  </sheetViews>
  <sheetFormatPr defaultColWidth="9.1796875" defaultRowHeight="14.5"/>
  <cols>
    <col min="1" max="1" width="10.54296875" style="18" customWidth="1"/>
    <col min="2" max="2" width="13.54296875" style="19" customWidth="1"/>
    <col min="3" max="3" width="8" style="20" customWidth="1"/>
    <col min="4" max="7" width="8" style="19" customWidth="1"/>
    <col min="8" max="8" width="8.81640625" style="21" customWidth="1"/>
    <col min="9" max="9" width="11.179687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796875" style="21" customWidth="1"/>
    <col min="29" max="29" width="15.1796875" style="21" bestFit="1" customWidth="1"/>
    <col min="30" max="30" width="14.1796875" style="21" customWidth="1"/>
    <col min="31" max="31" width="15.1796875" style="21" bestFit="1" customWidth="1"/>
    <col min="32" max="33" width="16.54296875" style="21" customWidth="1"/>
    <col min="34" max="16384" width="9.1796875" style="17"/>
  </cols>
  <sheetData>
    <row r="1" spans="1:33" s="12" customFormat="1" ht="30" customHeight="1" thickTop="1">
      <c r="A1" s="143"/>
      <c r="B1" s="146"/>
      <c r="C1" s="160" t="s">
        <v>77</v>
      </c>
      <c r="D1" s="160"/>
      <c r="E1" s="160"/>
      <c r="F1" s="160"/>
      <c r="G1" s="23" t="s">
        <v>88</v>
      </c>
      <c r="H1" s="161" t="s">
        <v>2</v>
      </c>
      <c r="I1" s="162"/>
      <c r="J1" s="160" t="s">
        <v>91</v>
      </c>
      <c r="K1" s="160"/>
      <c r="L1" s="160" t="s">
        <v>92</v>
      </c>
      <c r="M1" s="160"/>
      <c r="N1" s="160" t="s">
        <v>93</v>
      </c>
      <c r="O1" s="160"/>
      <c r="P1" s="160" t="s">
        <v>0</v>
      </c>
      <c r="Q1" s="160"/>
      <c r="R1" s="160"/>
      <c r="S1" s="160" t="s">
        <v>1</v>
      </c>
      <c r="T1" s="160"/>
      <c r="U1" s="160"/>
      <c r="V1" s="160" t="s">
        <v>3</v>
      </c>
      <c r="W1" s="160"/>
      <c r="X1" s="160"/>
      <c r="Y1" s="160" t="s">
        <v>142</v>
      </c>
      <c r="Z1" s="160"/>
      <c r="AA1" s="160"/>
      <c r="AB1" s="159" t="s">
        <v>141</v>
      </c>
      <c r="AC1" s="159"/>
      <c r="AD1" s="159" t="s">
        <v>140</v>
      </c>
      <c r="AE1" s="159"/>
      <c r="AF1" s="24" t="s">
        <v>139</v>
      </c>
      <c r="AG1" s="25" t="s">
        <v>138</v>
      </c>
    </row>
    <row r="2" spans="1:33" s="13" customFormat="1" thickBot="1">
      <c r="A2" s="144"/>
      <c r="B2" s="147"/>
      <c r="C2" s="23" t="s">
        <v>131</v>
      </c>
      <c r="D2" s="26" t="s">
        <v>79</v>
      </c>
      <c r="E2" s="26" t="s">
        <v>78</v>
      </c>
      <c r="F2" s="26" t="s">
        <v>133</v>
      </c>
      <c r="G2" s="26" t="s">
        <v>132</v>
      </c>
      <c r="H2" s="23" t="s">
        <v>134</v>
      </c>
      <c r="I2" s="23" t="s">
        <v>135</v>
      </c>
      <c r="J2" s="23" t="s">
        <v>134</v>
      </c>
      <c r="K2" s="23" t="s">
        <v>135</v>
      </c>
      <c r="L2" s="23" t="s">
        <v>134</v>
      </c>
      <c r="M2" s="23" t="s">
        <v>135</v>
      </c>
      <c r="N2" s="23" t="s">
        <v>134</v>
      </c>
      <c r="O2" s="23" t="s">
        <v>135</v>
      </c>
      <c r="P2" s="23" t="s">
        <v>131</v>
      </c>
      <c r="Q2" s="23" t="s">
        <v>132</v>
      </c>
      <c r="R2" s="23" t="s">
        <v>133</v>
      </c>
      <c r="S2" s="23" t="s">
        <v>131</v>
      </c>
      <c r="T2" s="23" t="s">
        <v>132</v>
      </c>
      <c r="U2" s="23" t="s">
        <v>133</v>
      </c>
      <c r="V2" s="23" t="s">
        <v>131</v>
      </c>
      <c r="W2" s="23" t="s">
        <v>132</v>
      </c>
      <c r="X2" s="23" t="s">
        <v>133</v>
      </c>
      <c r="Y2" s="23" t="s">
        <v>131</v>
      </c>
      <c r="Z2" s="23" t="s">
        <v>132</v>
      </c>
      <c r="AA2" s="23" t="s">
        <v>133</v>
      </c>
      <c r="AB2" s="23" t="s">
        <v>136</v>
      </c>
      <c r="AC2" s="23" t="s">
        <v>137</v>
      </c>
      <c r="AD2" s="23" t="s">
        <v>136</v>
      </c>
      <c r="AE2" s="23" t="s">
        <v>137</v>
      </c>
      <c r="AF2" s="23" t="s">
        <v>137</v>
      </c>
      <c r="AG2" s="23" t="s">
        <v>137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-4.3211332129181601E-3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-8.2600107271879608E-3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9.1867634085318617E-3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1.03369821781083E-2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1.3768927845726031E-2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2.7999089197055627E-2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1.2409657332471236E-2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7.5595107153134666E-3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8.7650821732727646E-3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1.1096409701953913E-2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-6.1357943336434184E-3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1.2882905399996147E-2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1.5750454889009724E-2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3.6332785786272748E-3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1.6609252139878627E-2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1.1713561940628336E-2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1.8337425274169483E-2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1.7271834161435518E-2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1.03112224815336E-2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1.4912164042587106E-2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1.2593472683046558E-2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2.0511936581962154E-2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1.6108813394860144E-2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-3.7720136663194626E-2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-1.4232663358185293E-2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1.840355969265639E-2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2.331804530206516E-2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2.573536604009341E-2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2.0761601646279493E-2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1.2717897299231673E-2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8.7877575716708289E-3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1.425067281694381E-2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Brasil!$M$24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1.3429315789070806E-2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1.0207691651199502E-2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-2.2687897762672105E-3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9.3284812034457598E-3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-1.4694829608352444E-2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1.8342780467235364E-2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1.744099948002531E-2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-3.0095000747021317E-6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5.0665389933552962E-3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1.4315693163351684E-2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4.5908103142946466E-3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1.5570803347964013E-3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8.1922439387813739E-3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-1.4438489335305782E-2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-6.4791132782360261E-4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5.2038374184315561E-3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Brasil!Q24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-8.0901531881742983E-3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-2.3313774446322544E-2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-1.6539716006369165E-2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-7.7125441540363271E-3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Brasil!R24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-1.4564531179343865E-2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3.1367863521052364E-3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-5.5624887617663488E-3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-9.1150726066069332E-4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9.9411879886373011E-3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8.534722997457278E-3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2.4516471508664317E-3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5.368029607899949E-3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5.7758015449655975E-3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-8.7568656643766118E-4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9.681711184290398E-3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-2.7579324960571583E-3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3.1897110190004518E-3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5.5680938689304238E-3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1.8611147003344541E-4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8.8091859486161272E-3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-2.2793457963674046E-2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-8.8877956370621569E-2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7.9180121257878877E-2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3.839450837450209E-2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8.9580534974698089E-3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-7.0694074746414648E-3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1.3524426255713262E-3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1.3175208604406352E-2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7.4156452167848386E-3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1.1372566720550203E-2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1.0203656536752703E-2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3.9872309685842211E-3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143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1.4123603798417594E-2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301.64299999999997</v>
      </c>
      <c r="Z83" s="36">
        <f t="shared" si="64"/>
        <v>9.4741844370371808E-3</v>
      </c>
      <c r="AA83" s="53">
        <f t="shared" si="65"/>
        <v>4.8999662670881516E-2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144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8.015379940655043E-3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304.09899999999999</v>
      </c>
      <c r="Z84" s="72">
        <f t="shared" si="64"/>
        <v>8.1420752346317293E-3</v>
      </c>
      <c r="AA84" s="74">
        <f t="shared" si="65"/>
        <v>3.0858045532820899E-2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145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8.577835309224735E-4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307.37400000000002</v>
      </c>
      <c r="Z85" s="36">
        <f t="shared" si="64"/>
        <v>1.0769519136860195E-2</v>
      </c>
      <c r="AA85" s="53">
        <f t="shared" si="65"/>
        <v>3.7230757809415538E-2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146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2.7329160919180584E-3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308.73500000000001</v>
      </c>
      <c r="Z86" s="57">
        <f t="shared" si="64"/>
        <v>4.4278305907461402E-3</v>
      </c>
      <c r="AA86" s="58">
        <f t="shared" si="65"/>
        <v>3.3208171023921373E-2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149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9.595353037720411E-3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312.10700000000003</v>
      </c>
      <c r="Z87" s="36">
        <f t="shared" si="64"/>
        <v>1.0921988112782888E-2</v>
      </c>
      <c r="AA87" s="53">
        <f t="shared" si="65"/>
        <v>3.4690014354717524E-2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150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1.4738199298687471E-2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313.13099999999997</v>
      </c>
      <c r="Z88" s="72">
        <f t="shared" si="64"/>
        <v>3.2809260926538464E-3</v>
      </c>
      <c r="AA88" s="74">
        <f t="shared" si="65"/>
        <v>2.9700853998204435E-2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">
      <c r="A89" s="140">
        <f t="shared" si="38"/>
        <v>45536</v>
      </c>
      <c r="B89" s="148" t="s">
        <v>151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7.9972949487516765E-3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314.851</v>
      </c>
      <c r="Z89" s="36">
        <f t="shared" si="64"/>
        <v>5.492908718715217E-3</v>
      </c>
      <c r="AA89" s="53">
        <f t="shared" si="65"/>
        <v>2.4325414641446441E-2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5">
      <c r="A90" s="141">
        <f t="shared" si="38"/>
        <v>45627</v>
      </c>
      <c r="B90" s="149" t="s">
        <v>152</v>
      </c>
      <c r="C90" s="41">
        <v>189.51390000000001</v>
      </c>
      <c r="D90" s="42">
        <f t="shared" ca="1" si="55"/>
        <v>3.3958547907858572E-2</v>
      </c>
      <c r="E90" s="42">
        <f t="shared" si="56"/>
        <v>3.3958547907858572E-2</v>
      </c>
      <c r="F90" s="42">
        <f t="shared" si="57"/>
        <v>3.6165822485828336E-2</v>
      </c>
      <c r="G90" s="42">
        <v>5.3063601594272036E-4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317.60300000000001</v>
      </c>
      <c r="Z90" s="57">
        <f t="shared" si="64"/>
        <v>8.7406423991029936E-3</v>
      </c>
      <c r="AA90" s="58">
        <f t="shared" si="65"/>
        <v>2.872366268806581E-2</v>
      </c>
      <c r="AB90" s="156">
        <v>3080367</v>
      </c>
      <c r="AC90" s="156">
        <f t="shared" si="66"/>
        <v>11744709</v>
      </c>
      <c r="AD90" s="156">
        <v>1966674</v>
      </c>
      <c r="AE90" s="156">
        <v>7489877</v>
      </c>
      <c r="AF90" s="61">
        <v>7.43</v>
      </c>
      <c r="AG90" s="61">
        <v>6.66</v>
      </c>
    </row>
    <row r="91" spans="1:33" ht="14">
      <c r="A91" s="153">
        <f t="shared" si="38"/>
        <v>45717</v>
      </c>
      <c r="B91" s="153" t="s">
        <v>153</v>
      </c>
      <c r="C91" s="154">
        <v>190.65129999999999</v>
      </c>
      <c r="D91" s="155">
        <f t="shared" ca="1" si="55"/>
        <v>2.8526096817282465E-2</v>
      </c>
      <c r="E91" s="155">
        <f t="shared" si="56"/>
        <v>3.4639984116757727E-2</v>
      </c>
      <c r="F91" s="155">
        <f t="shared" si="57"/>
        <v>2.8526096817282465E-2</v>
      </c>
      <c r="G91" s="155">
        <v>1.3963479874742557E-2</v>
      </c>
      <c r="H91" s="66">
        <v>0.14249999999999999</v>
      </c>
      <c r="I91" s="67">
        <v>0.13583333333333333</v>
      </c>
      <c r="J91" s="68">
        <v>5.7057000000000002</v>
      </c>
      <c r="K91" s="69">
        <v>5.8487967846669475</v>
      </c>
      <c r="L91" s="68">
        <v>6.1712851199999994</v>
      </c>
      <c r="M91" s="69">
        <v>6.1515694982198736</v>
      </c>
      <c r="N91" s="70">
        <v>7.3643469900000005</v>
      </c>
      <c r="O91" s="70">
        <v>7.3848857802133114</v>
      </c>
      <c r="P91" s="71">
        <v>7245.38</v>
      </c>
      <c r="Q91" s="72">
        <f t="shared" si="58"/>
        <v>2.0404196887543247E-2</v>
      </c>
      <c r="R91" s="73">
        <f t="shared" si="59"/>
        <v>5.4772504272732725E-2</v>
      </c>
      <c r="S91" s="71">
        <v>1209.3703882925117</v>
      </c>
      <c r="T91" s="72">
        <f t="shared" si="60"/>
        <v>9.8249116984672202E-3</v>
      </c>
      <c r="U91" s="74">
        <f t="shared" si="61"/>
        <v>8.5668752648927926E-2</v>
      </c>
      <c r="V91" s="71">
        <v>1440.7183261457619</v>
      </c>
      <c r="W91" s="72">
        <f t="shared" si="69"/>
        <v>6.8183662799290445E-3</v>
      </c>
      <c r="X91" s="74">
        <f t="shared" si="70"/>
        <v>9.8822606801826751E-2</v>
      </c>
      <c r="Y91" s="71">
        <v>319.61500000000001</v>
      </c>
      <c r="Z91" s="72">
        <f t="shared" si="64"/>
        <v>6.3349527554841245E-3</v>
      </c>
      <c r="AA91" s="74">
        <f t="shared" si="65"/>
        <v>2.4055852640280317E-2</v>
      </c>
      <c r="AB91" s="39">
        <v>3019579</v>
      </c>
      <c r="AC91" s="39">
        <f t="shared" si="66"/>
        <v>12011088</v>
      </c>
      <c r="AD91" s="39">
        <v>1933978</v>
      </c>
      <c r="AE91" s="39">
        <v>7645141</v>
      </c>
      <c r="AF91" s="68">
        <v>7.97</v>
      </c>
      <c r="AG91" s="68">
        <v>7.68</v>
      </c>
    </row>
    <row r="92" spans="1:33" ht="14">
      <c r="A92" s="11">
        <f t="shared" si="38"/>
        <v>45809</v>
      </c>
      <c r="B92" s="11" t="s">
        <v>154</v>
      </c>
      <c r="C92" s="75">
        <v>195.18931499999997</v>
      </c>
      <c r="D92" s="76">
        <f t="shared" ca="1" si="55"/>
        <v>2.6739285700980497E-2</v>
      </c>
      <c r="E92" s="76">
        <f t="shared" si="56"/>
        <v>3.2499854566179653E-2</v>
      </c>
      <c r="F92" s="76">
        <f t="shared" si="57"/>
        <v>2.4999999999999911E-2</v>
      </c>
      <c r="G92" s="76">
        <v>4.8999999999999044E-3</v>
      </c>
      <c r="H92" s="94">
        <v>0.15</v>
      </c>
      <c r="I92" s="95">
        <v>0.146666666666667</v>
      </c>
      <c r="J92" s="96">
        <v>5.6651050691244249</v>
      </c>
      <c r="K92" s="97">
        <v>5.7053025499231964</v>
      </c>
      <c r="L92" s="96">
        <v>6.3449176774193567</v>
      </c>
      <c r="M92" s="97">
        <v>6.442237462621609</v>
      </c>
      <c r="N92" s="98">
        <v>7.5258876372950665</v>
      </c>
      <c r="O92" s="98">
        <v>7.6243075183933815</v>
      </c>
      <c r="P92" s="77">
        <v>7310.23</v>
      </c>
      <c r="Q92" s="78">
        <f t="shared" si="58"/>
        <v>8.9505312350766086E-3</v>
      </c>
      <c r="R92" s="79">
        <f t="shared" si="59"/>
        <v>5.3118125595151389E-2</v>
      </c>
      <c r="S92" s="77">
        <v>1201.3754833640667</v>
      </c>
      <c r="T92" s="78">
        <f t="shared" si="60"/>
        <v>-6.6107993099888684E-3</v>
      </c>
      <c r="U92" s="80">
        <f t="shared" si="61"/>
        <v>5.7058224499020094E-2</v>
      </c>
      <c r="V92" s="77">
        <v>1419.5591796903711</v>
      </c>
      <c r="W92" s="78">
        <f t="shared" si="69"/>
        <v>-1.4686525513974757E-2</v>
      </c>
      <c r="X92" s="80">
        <f t="shared" si="70"/>
        <v>5.8736830046931532E-2</v>
      </c>
      <c r="Y92" s="77">
        <v>321.51225725736606</v>
      </c>
      <c r="Z92" s="78">
        <f t="shared" si="64"/>
        <v>5.9360707644073862E-3</v>
      </c>
      <c r="AA92" s="80">
        <f t="shared" si="65"/>
        <v>2.6765977362081861E-2</v>
      </c>
      <c r="AB92" s="81">
        <v>3146420.3790384158</v>
      </c>
      <c r="AC92" s="81">
        <f t="shared" si="66"/>
        <v>12236279.379038416</v>
      </c>
      <c r="AD92" s="81">
        <v>1958433.22523262</v>
      </c>
      <c r="AE92" s="81">
        <v>7775046.2252326198</v>
      </c>
      <c r="AF92" s="96">
        <v>8.65</v>
      </c>
      <c r="AG92" s="96">
        <v>7.61</v>
      </c>
    </row>
    <row r="93" spans="1:33" ht="14">
      <c r="A93" s="11">
        <f t="shared" si="38"/>
        <v>45901</v>
      </c>
      <c r="B93" s="11" t="s">
        <v>155</v>
      </c>
      <c r="C93" s="75">
        <v>198.63937639999997</v>
      </c>
      <c r="D93" s="76">
        <f t="shared" ca="1" si="55"/>
        <v>2.4095884938494239E-2</v>
      </c>
      <c r="E93" s="76">
        <f t="shared" si="56"/>
        <v>2.7025161518894558E-2</v>
      </c>
      <c r="F93" s="76">
        <f t="shared" si="57"/>
        <v>1.8999999999999906E-2</v>
      </c>
      <c r="G93" s="76">
        <v>2.0000000000000018E-3</v>
      </c>
      <c r="H93" s="94">
        <v>0.15</v>
      </c>
      <c r="I93" s="95">
        <v>0.15</v>
      </c>
      <c r="J93" s="96">
        <v>5.657552534562214</v>
      </c>
      <c r="K93" s="97">
        <v>5.6600700460829509</v>
      </c>
      <c r="L93" s="96">
        <v>6.3364588387096799</v>
      </c>
      <c r="M93" s="97">
        <v>6.3392784516129055</v>
      </c>
      <c r="N93" s="98">
        <v>7.5158543676913361</v>
      </c>
      <c r="O93" s="98">
        <v>7.5191987908925793</v>
      </c>
      <c r="P93" s="77">
        <v>7376.31</v>
      </c>
      <c r="Q93" s="78">
        <f t="shared" si="58"/>
        <v>9.0393872696208355E-3</v>
      </c>
      <c r="R93" s="79">
        <f t="shared" si="59"/>
        <v>5.4187776451841252E-2</v>
      </c>
      <c r="S93" s="77">
        <v>1214.1219557084387</v>
      </c>
      <c r="T93" s="78">
        <f t="shared" si="60"/>
        <v>1.0609898837522058E-2</v>
      </c>
      <c r="U93" s="80">
        <f t="shared" si="61"/>
        <v>5.2290495924182112E-2</v>
      </c>
      <c r="V93" s="77">
        <v>1434.7982209335182</v>
      </c>
      <c r="W93" s="78">
        <f t="shared" si="69"/>
        <v>1.0735051740830448E-2</v>
      </c>
      <c r="X93" s="80">
        <f t="shared" si="70"/>
        <v>5.246789264047802E-2</v>
      </c>
      <c r="Y93" s="77">
        <v>325.32439530671866</v>
      </c>
      <c r="Z93" s="78">
        <f t="shared" si="64"/>
        <v>1.1856898028932861E-2</v>
      </c>
      <c r="AA93" s="80">
        <f t="shared" si="65"/>
        <v>3.3264608677497254E-2</v>
      </c>
      <c r="AB93" s="81">
        <v>3201547.9670696147</v>
      </c>
      <c r="AC93" s="81">
        <f t="shared" si="66"/>
        <v>12447914.346108031</v>
      </c>
      <c r="AD93" s="81">
        <v>2047113.1209923795</v>
      </c>
      <c r="AE93" s="81">
        <v>7906198.3462249991</v>
      </c>
      <c r="AF93" s="96">
        <v>8.8435353154212955</v>
      </c>
      <c r="AG93" s="96">
        <v>7.3240952035027718</v>
      </c>
    </row>
    <row r="94" spans="1:33" ht="15.5">
      <c r="A94" s="142">
        <f t="shared" si="38"/>
        <v>45992</v>
      </c>
      <c r="B94" s="145" t="s">
        <v>156</v>
      </c>
      <c r="C94" s="82">
        <v>192.16709460000001</v>
      </c>
      <c r="D94" s="83">
        <f t="shared" ca="1" si="55"/>
        <v>2.1579171466127089E-2</v>
      </c>
      <c r="E94" s="83">
        <f t="shared" si="56"/>
        <v>2.1579171466127089E-2</v>
      </c>
      <c r="F94" s="83">
        <f t="shared" si="57"/>
        <v>1.4000000000000012E-2</v>
      </c>
      <c r="G94" s="83">
        <v>9.9999999999988987E-4</v>
      </c>
      <c r="H94" s="84">
        <v>0.15</v>
      </c>
      <c r="I94" s="85">
        <v>0.15</v>
      </c>
      <c r="J94" s="86">
        <v>5.65</v>
      </c>
      <c r="K94" s="87">
        <v>5.6525175115207391</v>
      </c>
      <c r="L94" s="86">
        <v>6.3280000000000012</v>
      </c>
      <c r="M94" s="87">
        <v>6.3308196129032286</v>
      </c>
      <c r="N94" s="88">
        <v>7.5058210980876012</v>
      </c>
      <c r="O94" s="88">
        <v>7.5091655212888471</v>
      </c>
      <c r="P94" s="89">
        <v>7477.66</v>
      </c>
      <c r="Q94" s="90">
        <f t="shared" si="58"/>
        <v>1.3739932296771507E-2</v>
      </c>
      <c r="R94" s="91">
        <f t="shared" si="59"/>
        <v>5.3117386099570396E-2</v>
      </c>
      <c r="S94" s="89">
        <v>1243.4721325869282</v>
      </c>
      <c r="T94" s="90">
        <f t="shared" si="60"/>
        <v>2.4173994004880406E-2</v>
      </c>
      <c r="U94" s="91">
        <f t="shared" si="61"/>
        <v>3.8299886159759877E-2</v>
      </c>
      <c r="V94" s="89">
        <v>1476.1466630768582</v>
      </c>
      <c r="W94" s="90">
        <f t="shared" si="69"/>
        <v>2.8818297611518995E-2</v>
      </c>
      <c r="X94" s="92">
        <f t="shared" si="70"/>
        <v>3.1576779955700074E-2</v>
      </c>
      <c r="Y94" s="89">
        <v>329.63869270071882</v>
      </c>
      <c r="Z94" s="90">
        <f t="shared" si="64"/>
        <v>1.3261524362268018E-2</v>
      </c>
      <c r="AA94" s="92">
        <f t="shared" si="65"/>
        <v>3.7895399919770423E-2</v>
      </c>
      <c r="AB94" s="93">
        <v>3282220.0541636287</v>
      </c>
      <c r="AC94" s="93">
        <f t="shared" si="66"/>
        <v>12649767.40027166</v>
      </c>
      <c r="AD94" s="93">
        <v>2133429.194315806</v>
      </c>
      <c r="AE94" s="93">
        <v>8072953.5405408051</v>
      </c>
      <c r="AF94" s="86">
        <v>8.6427130558581418</v>
      </c>
      <c r="AG94" s="86">
        <v>6.7338217188359026</v>
      </c>
    </row>
    <row r="95" spans="1:33" ht="14">
      <c r="A95" s="11">
        <f t="shared" si="38"/>
        <v>46082</v>
      </c>
      <c r="B95" s="11" t="s">
        <v>158</v>
      </c>
      <c r="C95" s="75">
        <v>192.17651039999998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8.0000000000000071E-3</v>
      </c>
      <c r="E95" s="76">
        <f t="shared" ref="E95:E98" si="72">AVERAGE(C92:C95)/AVERAGE(C88:C91)-1</f>
        <v>1.6515232987785788E-2</v>
      </c>
      <c r="F95" s="76">
        <f t="shared" ref="F95:F98" si="73">C95/C91-1</f>
        <v>8.0000000000000071E-3</v>
      </c>
      <c r="G95" s="76">
        <v>6.0000000000000053E-3</v>
      </c>
      <c r="H95" s="94">
        <v>0.14000000000000001</v>
      </c>
      <c r="I95" s="95">
        <v>0.14333333333330001</v>
      </c>
      <c r="J95" s="96">
        <v>5.65</v>
      </c>
      <c r="K95" s="97">
        <v>5.6500000000000012</v>
      </c>
      <c r="L95" s="96">
        <v>6.3280000000000012</v>
      </c>
      <c r="M95" s="97">
        <v>6.3280000000000021</v>
      </c>
      <c r="N95" s="98">
        <v>7.5058210980876012</v>
      </c>
      <c r="O95" s="98">
        <v>7.505821098087603</v>
      </c>
      <c r="P95" s="77">
        <v>7570.46</v>
      </c>
      <c r="Q95" s="78">
        <f t="shared" ref="Q95:Q98" si="74">(P95/P94)-1</f>
        <v>1.241029947871386E-2</v>
      </c>
      <c r="R95" s="79">
        <f t="shared" ref="R95:R98" si="75">P95/P91-1</f>
        <v>4.486721193367349E-2</v>
      </c>
      <c r="S95" s="77">
        <v>1257.6590593229921</v>
      </c>
      <c r="T95" s="78">
        <f t="shared" ref="T95:T98" si="76">(S95/S94)-1</f>
        <v>1.1409123183604652E-2</v>
      </c>
      <c r="U95" s="80">
        <f t="shared" ref="U95:U98" si="77">(S95/S91-1)</f>
        <v>3.9928769133051434E-2</v>
      </c>
      <c r="V95" s="77" t="s">
        <v>72</v>
      </c>
      <c r="W95" s="78" t="s">
        <v>72</v>
      </c>
      <c r="X95" s="80" t="s">
        <v>72</v>
      </c>
      <c r="Y95" s="77">
        <f>Y94*1.025^(1/4)</f>
        <v>331.67989668438236</v>
      </c>
      <c r="Z95" s="78">
        <f t="shared" ref="Z95:Z98" si="78">(Y95/Y94)-1</f>
        <v>6.192246325636086E-3</v>
      </c>
      <c r="AA95" s="80">
        <f t="shared" ref="AA95:AA98" si="79">(Y95/Y91)-1</f>
        <v>3.7748217963432085E-2</v>
      </c>
      <c r="AB95" s="81">
        <v>3182536.099292492</v>
      </c>
      <c r="AC95" s="81">
        <f t="shared" ref="AC95:AC98" si="80">SUM(AB92:AB95)</f>
        <v>12812724.499564152</v>
      </c>
      <c r="AD95" s="81">
        <v>2074230.1204609547</v>
      </c>
      <c r="AE95" s="81">
        <v>8213205.6610017596</v>
      </c>
      <c r="AF95" s="96">
        <v>8.3262315294836213</v>
      </c>
      <c r="AG95" s="96">
        <v>6.6314722186152188</v>
      </c>
    </row>
    <row r="96" spans="1:33" ht="14">
      <c r="A96" s="11">
        <f t="shared" si="38"/>
        <v>46174</v>
      </c>
      <c r="B96" s="11" t="s">
        <v>159</v>
      </c>
      <c r="C96" s="75">
        <v>197.53158677999997</v>
      </c>
      <c r="D96" s="76">
        <f t="shared" ca="1" si="71"/>
        <v>1.0023522743970448E-2</v>
      </c>
      <c r="E96" s="76">
        <f t="shared" si="72"/>
        <v>1.32735095269918E-2</v>
      </c>
      <c r="F96" s="76">
        <f t="shared" si="73"/>
        <v>1.2000000000000011E-2</v>
      </c>
      <c r="G96" s="76">
        <v>6.0000000000000053E-3</v>
      </c>
      <c r="H96" s="94">
        <v>0.13</v>
      </c>
      <c r="I96" s="95">
        <v>0.133333333333333</v>
      </c>
      <c r="J96" s="96">
        <v>5.65</v>
      </c>
      <c r="K96" s="97">
        <v>5.6500000000000012</v>
      </c>
      <c r="L96" s="96">
        <v>6.3280000000000012</v>
      </c>
      <c r="M96" s="97">
        <v>6.3280000000000021</v>
      </c>
      <c r="N96" s="98">
        <v>7.5058210980876012</v>
      </c>
      <c r="O96" s="98">
        <v>7.505821098087603</v>
      </c>
      <c r="P96" s="77">
        <v>7641.72</v>
      </c>
      <c r="Q96" s="78">
        <f t="shared" si="74"/>
        <v>9.4129022542883689E-3</v>
      </c>
      <c r="R96" s="79">
        <f t="shared" si="75"/>
        <v>4.5346042463780378E-2</v>
      </c>
      <c r="S96" s="77">
        <v>1268.6086692425165</v>
      </c>
      <c r="T96" s="78">
        <f t="shared" si="76"/>
        <v>8.7063420235835576E-3</v>
      </c>
      <c r="U96" s="80">
        <f t="shared" si="77"/>
        <v>5.5963507504069199E-2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333.73374030591356</v>
      </c>
      <c r="Z96" s="78">
        <f t="shared" si="78"/>
        <v>6.192246325636086E-3</v>
      </c>
      <c r="AA96" s="80">
        <f t="shared" si="79"/>
        <v>3.8012494928814977E-2</v>
      </c>
      <c r="AB96" s="81">
        <v>3329382.3190743509</v>
      </c>
      <c r="AC96" s="81">
        <f t="shared" si="80"/>
        <v>12995686.439600088</v>
      </c>
      <c r="AD96" s="81">
        <v>2103590.7359587718</v>
      </c>
      <c r="AE96" s="81">
        <v>8358363.1717279116</v>
      </c>
      <c r="AF96" s="96">
        <v>8.1095529650268325</v>
      </c>
      <c r="AG96" s="96">
        <v>6.5517147970177207</v>
      </c>
    </row>
    <row r="97" spans="1:33" ht="14">
      <c r="A97" s="11">
        <f t="shared" si="38"/>
        <v>46266</v>
      </c>
      <c r="B97" s="11" t="s">
        <v>160</v>
      </c>
      <c r="C97" s="75">
        <v>202.21488517519998</v>
      </c>
      <c r="D97" s="76">
        <f t="shared" ca="1" si="71"/>
        <v>1.2734381098952419E-2</v>
      </c>
      <c r="E97" s="76">
        <f t="shared" si="72"/>
        <v>1.3044270332596586E-2</v>
      </c>
      <c r="F97" s="76">
        <f t="shared" si="73"/>
        <v>1.8000000000000016E-2</v>
      </c>
      <c r="G97" s="76">
        <v>6.0000000000000053E-3</v>
      </c>
      <c r="H97" s="94">
        <v>0.1275</v>
      </c>
      <c r="I97" s="95">
        <v>0.1275</v>
      </c>
      <c r="J97" s="96">
        <v>5.65</v>
      </c>
      <c r="K97" s="97">
        <v>5.6500000000000012</v>
      </c>
      <c r="L97" s="96">
        <v>6.3280000000000012</v>
      </c>
      <c r="M97" s="97">
        <v>6.3280000000000021</v>
      </c>
      <c r="N97" s="98">
        <v>7.5058210980876012</v>
      </c>
      <c r="O97" s="98">
        <v>7.505821098087603</v>
      </c>
      <c r="P97" s="77">
        <v>7698.38</v>
      </c>
      <c r="Q97" s="78">
        <f t="shared" si="74"/>
        <v>7.414561119747809E-3</v>
      </c>
      <c r="R97" s="79">
        <f t="shared" si="75"/>
        <v>4.3662752785606829E-2</v>
      </c>
      <c r="S97" s="77">
        <v>1280.510024723254</v>
      </c>
      <c r="T97" s="78">
        <f t="shared" si="76"/>
        <v>9.3814237355351882E-3</v>
      </c>
      <c r="U97" s="80">
        <f t="shared" si="77"/>
        <v>5.4679901555752641E-2</v>
      </c>
      <c r="V97" s="77" t="s">
        <v>72</v>
      </c>
      <c r="W97" s="78" t="s">
        <v>72</v>
      </c>
      <c r="X97" s="80" t="s">
        <v>72</v>
      </c>
      <c r="Y97" s="77">
        <f t="shared" si="81"/>
        <v>335.80030183306366</v>
      </c>
      <c r="Z97" s="78">
        <f t="shared" si="78"/>
        <v>6.192246325636086E-3</v>
      </c>
      <c r="AA97" s="80">
        <f t="shared" si="79"/>
        <v>3.220141703934698E-2</v>
      </c>
      <c r="AB97" s="81">
        <v>3407800.8041777983</v>
      </c>
      <c r="AC97" s="81">
        <f t="shared" si="80"/>
        <v>13201939.276708269</v>
      </c>
      <c r="AD97" s="81">
        <v>2202122.1086672507</v>
      </c>
      <c r="AE97" s="81">
        <v>8513372.159402784</v>
      </c>
      <c r="AF97" s="96">
        <v>7.9890025157354607</v>
      </c>
      <c r="AG97" s="96">
        <v>6.4921005980661493</v>
      </c>
    </row>
    <row r="98" spans="1:33" ht="15.5">
      <c r="A98" s="142">
        <f t="shared" si="38"/>
        <v>46357</v>
      </c>
      <c r="B98" s="145" t="s">
        <v>161</v>
      </c>
      <c r="C98" s="82">
        <v>196.68302132310004</v>
      </c>
      <c r="D98" s="83">
        <f t="shared" ca="1" si="71"/>
        <v>1.5398136288507391E-2</v>
      </c>
      <c r="E98" s="83">
        <f t="shared" si="72"/>
        <v>1.5398136288507391E-2</v>
      </c>
      <c r="F98" s="83">
        <f t="shared" si="73"/>
        <v>2.3500000000000076E-2</v>
      </c>
      <c r="G98" s="83">
        <v>6.0000000000000053E-3</v>
      </c>
      <c r="H98" s="84">
        <v>0.1275</v>
      </c>
      <c r="I98" s="85">
        <v>0.1275</v>
      </c>
      <c r="J98" s="86">
        <v>5.65</v>
      </c>
      <c r="K98" s="87">
        <v>5.6500000000000012</v>
      </c>
      <c r="L98" s="86">
        <v>6.3280000000000012</v>
      </c>
      <c r="M98" s="87">
        <v>6.3280000000000021</v>
      </c>
      <c r="N98" s="88">
        <v>7.5058210980876012</v>
      </c>
      <c r="O98" s="88">
        <v>7.505821098087603</v>
      </c>
      <c r="P98" s="89">
        <v>7808.81</v>
      </c>
      <c r="Q98" s="90">
        <f t="shared" si="74"/>
        <v>1.4344576391396746E-2</v>
      </c>
      <c r="R98" s="91">
        <f t="shared" si="75"/>
        <v>4.4285244314397954E-2</v>
      </c>
      <c r="S98" s="89">
        <v>1293.4654996565112</v>
      </c>
      <c r="T98" s="90">
        <f t="shared" si="76"/>
        <v>1.0117433431305667E-2</v>
      </c>
      <c r="U98" s="91">
        <f t="shared" si="77"/>
        <v>4.0204654177151911E-2</v>
      </c>
      <c r="V98" s="89" t="s">
        <v>72</v>
      </c>
      <c r="W98" s="99" t="s">
        <v>72</v>
      </c>
      <c r="X98" s="100" t="s">
        <v>72</v>
      </c>
      <c r="Y98" s="89">
        <f t="shared" si="81"/>
        <v>337.87966001823696</v>
      </c>
      <c r="Z98" s="90">
        <f t="shared" si="78"/>
        <v>6.192246325636086E-3</v>
      </c>
      <c r="AA98" s="92">
        <f t="shared" si="79"/>
        <v>2.5000000000000577E-2</v>
      </c>
      <c r="AB98" s="93">
        <v>3512545.4442523504</v>
      </c>
      <c r="AC98" s="93">
        <f t="shared" si="80"/>
        <v>13432264.66679699</v>
      </c>
      <c r="AD98" s="93">
        <v>2298396.0313490834</v>
      </c>
      <c r="AE98" s="93">
        <v>8678338.9964360595</v>
      </c>
      <c r="AF98" s="86">
        <v>7.8688712435432793</v>
      </c>
      <c r="AG98" s="86">
        <v>6.4271449524025668</v>
      </c>
    </row>
    <row r="99" spans="1:33" ht="14">
      <c r="A99" s="11">
        <f t="shared" si="38"/>
        <v>46447</v>
      </c>
      <c r="B99" s="11" t="s">
        <v>163</v>
      </c>
      <c r="C99" s="75">
        <v>196.14562537085055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2.0653486540000099E-2</v>
      </c>
      <c r="E99" s="76">
        <f t="shared" ref="E99:E102" si="83">AVERAGE(C96:C99)/AVERAGE(C92:C95)-1</f>
        <v>1.8508526088349964E-2</v>
      </c>
      <c r="F99" s="76">
        <f t="shared" ref="F99:F102" si="84">C99/C95-1</f>
        <v>2.0653486540000099E-2</v>
      </c>
      <c r="G99" s="76">
        <v>2.4999999999999467E-3</v>
      </c>
      <c r="H99" s="94">
        <v>0.1225</v>
      </c>
      <c r="I99" s="95">
        <v>0.12416666666666666</v>
      </c>
      <c r="J99" s="96">
        <v>5.6749999999999989</v>
      </c>
      <c r="K99" s="97">
        <v>5.666666666666667</v>
      </c>
      <c r="L99" s="96">
        <v>6.355999999999999</v>
      </c>
      <c r="M99" s="97">
        <v>6.3466666666666676</v>
      </c>
      <c r="N99" s="98">
        <v>7.539032695866748</v>
      </c>
      <c r="O99" s="98">
        <v>7.5279621632737008</v>
      </c>
      <c r="P99" s="77">
        <v>7917.7542406283601</v>
      </c>
      <c r="Q99" s="78">
        <f t="shared" ref="Q99:Q102" si="85">(P99/P98)-1</f>
        <v>1.3951452350404292E-2</v>
      </c>
      <c r="R99" s="79">
        <f t="shared" ref="R99:R102" si="86">P99/P95-1</f>
        <v>4.5874919176425166E-2</v>
      </c>
      <c r="S99" s="77">
        <v>1301.8829059556549</v>
      </c>
      <c r="T99" s="78">
        <f t="shared" ref="T99:T102" si="87">(S99/S98)-1</f>
        <v>6.507638820965056E-3</v>
      </c>
      <c r="U99" s="80">
        <f t="shared" ref="U99:U102" si="88">(S99/S95-1)</f>
        <v>3.5163621098128761E-2</v>
      </c>
      <c r="V99" s="77" t="s">
        <v>72</v>
      </c>
      <c r="W99" s="78" t="s">
        <v>72</v>
      </c>
      <c r="X99" s="80" t="s">
        <v>72</v>
      </c>
      <c r="Y99" s="77">
        <f t="shared" si="81"/>
        <v>339.97189410149207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3390949.860181015</v>
      </c>
      <c r="AC99" s="81">
        <f t="shared" ref="AC99:AC102" si="91">SUM(AB96:AB99)</f>
        <v>13640678.427685514</v>
      </c>
      <c r="AD99" s="81">
        <v>2225906.1788967787</v>
      </c>
      <c r="AE99" s="81">
        <v>8830015.0548718851</v>
      </c>
      <c r="AF99" s="96">
        <v>7.7042107996294034</v>
      </c>
      <c r="AG99" s="96">
        <v>6.3543914456845672</v>
      </c>
    </row>
    <row r="100" spans="1:33" ht="14">
      <c r="A100" s="11">
        <f t="shared" si="38"/>
        <v>46539</v>
      </c>
      <c r="B100" s="11" t="s">
        <v>164</v>
      </c>
      <c r="C100" s="75">
        <v>200.90987177500745</v>
      </c>
      <c r="D100" s="76">
        <f t="shared" ca="1" si="82"/>
        <v>1.8853598421549878E-2</v>
      </c>
      <c r="E100" s="76">
        <f t="shared" si="83"/>
        <v>1.9780329661441387E-2</v>
      </c>
      <c r="F100" s="76">
        <f t="shared" si="84"/>
        <v>1.7102505225000009E-2</v>
      </c>
      <c r="G100" s="76">
        <v>2.4999999999999467E-3</v>
      </c>
      <c r="H100" s="94">
        <v>0.11749999999999999</v>
      </c>
      <c r="I100" s="95">
        <v>0.12</v>
      </c>
      <c r="J100" s="96">
        <v>5.6999999999999975</v>
      </c>
      <c r="K100" s="97">
        <v>5.6916666666666655</v>
      </c>
      <c r="L100" s="96">
        <v>6.3839999999999977</v>
      </c>
      <c r="M100" s="97">
        <v>6.3746666666666663</v>
      </c>
      <c r="N100" s="98">
        <v>7.5722442936458947</v>
      </c>
      <c r="O100" s="98">
        <v>7.5611737610528476</v>
      </c>
      <c r="P100" s="77">
        <v>7979.1021119869047</v>
      </c>
      <c r="Q100" s="78">
        <f t="shared" si="85"/>
        <v>7.7481403809871452E-3</v>
      </c>
      <c r="R100" s="79">
        <f t="shared" si="86"/>
        <v>4.4150022768029151E-2</v>
      </c>
      <c r="S100" s="77">
        <v>1314.4194470567411</v>
      </c>
      <c r="T100" s="78">
        <f t="shared" si="87"/>
        <v>9.6295458245407861E-3</v>
      </c>
      <c r="U100" s="80">
        <f t="shared" si="88"/>
        <v>3.6111039538755607E-2</v>
      </c>
      <c r="V100" s="77" t="s">
        <v>72</v>
      </c>
      <c r="W100" s="78" t="s">
        <v>72</v>
      </c>
      <c r="X100" s="80" t="s">
        <v>72</v>
      </c>
      <c r="Y100" s="77">
        <f t="shared" si="81"/>
        <v>342.07708381356156</v>
      </c>
      <c r="Z100" s="78">
        <f t="shared" si="89"/>
        <v>6.192246325636086E-3</v>
      </c>
      <c r="AA100" s="80">
        <f t="shared" si="90"/>
        <v>2.5000000000000577E-2</v>
      </c>
      <c r="AB100" s="81">
        <v>3535070.6605290938</v>
      </c>
      <c r="AC100" s="81">
        <f t="shared" si="91"/>
        <v>13846366.769140257</v>
      </c>
      <c r="AD100" s="81">
        <v>2250019.7504890836</v>
      </c>
      <c r="AE100" s="81">
        <v>8976444.0694021974</v>
      </c>
      <c r="AF100" s="96">
        <v>7.4898642510702862</v>
      </c>
      <c r="AG100" s="96">
        <v>6.279296497732517</v>
      </c>
    </row>
    <row r="101" spans="1:33" ht="14">
      <c r="A101" s="11">
        <f t="shared" si="38"/>
        <v>46631</v>
      </c>
      <c r="B101" s="11" t="s">
        <v>165</v>
      </c>
      <c r="C101" s="75">
        <v>204.95770325173487</v>
      </c>
      <c r="D101" s="76">
        <f t="shared" ca="1" si="82"/>
        <v>1.7046504939282725E-2</v>
      </c>
      <c r="E101" s="76">
        <f t="shared" si="83"/>
        <v>1.8628146427017711E-2</v>
      </c>
      <c r="F101" s="76">
        <f t="shared" si="84"/>
        <v>1.3563878218749714E-2</v>
      </c>
      <c r="G101" s="76">
        <v>2.4999999999999467E-3</v>
      </c>
      <c r="H101" s="94">
        <v>0.11249999999999999</v>
      </c>
      <c r="I101" s="95">
        <v>0.11416666666666667</v>
      </c>
      <c r="J101" s="96">
        <v>5.7249999999999961</v>
      </c>
      <c r="K101" s="97">
        <v>5.7166666666666641</v>
      </c>
      <c r="L101" s="96">
        <v>6.4119999999999964</v>
      </c>
      <c r="M101" s="97">
        <v>6.4026666666666641</v>
      </c>
      <c r="N101" s="98">
        <v>7.6054558914250423</v>
      </c>
      <c r="O101" s="98">
        <v>7.5943853588319943</v>
      </c>
      <c r="P101" s="77">
        <v>8011.2618788147793</v>
      </c>
      <c r="Q101" s="78">
        <f t="shared" si="85"/>
        <v>4.030499469302562E-3</v>
      </c>
      <c r="R101" s="79">
        <f t="shared" si="86"/>
        <v>4.0642561008261469E-2</v>
      </c>
      <c r="S101" s="77">
        <v>1331.5273158855039</v>
      </c>
      <c r="T101" s="78">
        <f t="shared" si="87"/>
        <v>1.3015532345531655E-2</v>
      </c>
      <c r="U101" s="80">
        <f t="shared" si="88"/>
        <v>3.9841383649671824E-2</v>
      </c>
      <c r="V101" s="77" t="s">
        <v>72</v>
      </c>
      <c r="W101" s="78" t="s">
        <v>72</v>
      </c>
      <c r="X101" s="80" t="s">
        <v>72</v>
      </c>
      <c r="Y101" s="77">
        <f t="shared" si="81"/>
        <v>344.19530937889039</v>
      </c>
      <c r="Z101" s="78">
        <f t="shared" si="89"/>
        <v>6.192246325636086E-3</v>
      </c>
      <c r="AA101" s="80">
        <f t="shared" si="90"/>
        <v>2.5000000000000355E-2</v>
      </c>
      <c r="AB101" s="81">
        <v>3605745.1819406659</v>
      </c>
      <c r="AC101" s="81">
        <f t="shared" si="91"/>
        <v>14044311.146903126</v>
      </c>
      <c r="AD101" s="81">
        <v>2347694.8114221888</v>
      </c>
      <c r="AE101" s="81">
        <v>9122016.7721571364</v>
      </c>
      <c r="AF101" s="96">
        <v>7.2551680620822614</v>
      </c>
      <c r="AG101" s="96">
        <v>6.2093536373495271</v>
      </c>
    </row>
    <row r="102" spans="1:33" ht="15.5">
      <c r="A102" s="142">
        <f t="shared" si="38"/>
        <v>46722</v>
      </c>
      <c r="B102" s="145" t="s">
        <v>166</v>
      </c>
      <c r="C102" s="82">
        <v>198.65723945000235</v>
      </c>
      <c r="D102" s="83">
        <f t="shared" ca="1" si="82"/>
        <v>1.5298433074339757E-2</v>
      </c>
      <c r="E102" s="83">
        <f t="shared" si="83"/>
        <v>1.5298433074339757E-2</v>
      </c>
      <c r="F102" s="83">
        <f t="shared" si="84"/>
        <v>1.0037562539062073E-2</v>
      </c>
      <c r="G102" s="83">
        <v>2.4999999999999467E-3</v>
      </c>
      <c r="H102" s="84">
        <v>0.11</v>
      </c>
      <c r="I102" s="85">
        <v>0.11083333333333334</v>
      </c>
      <c r="J102" s="86">
        <v>5.75</v>
      </c>
      <c r="K102" s="87">
        <v>5.7416666666666636</v>
      </c>
      <c r="L102" s="86">
        <v>6.44</v>
      </c>
      <c r="M102" s="87">
        <v>6.4306666666666636</v>
      </c>
      <c r="N102" s="88">
        <v>7.6386674892041961</v>
      </c>
      <c r="O102" s="88">
        <v>7.6275969566111419</v>
      </c>
      <c r="P102" s="89">
        <v>8121.1624000000065</v>
      </c>
      <c r="Q102" s="90">
        <f t="shared" si="85"/>
        <v>1.3718253484616527E-2</v>
      </c>
      <c r="R102" s="91">
        <f t="shared" si="86"/>
        <v>4.0000000000000702E-2</v>
      </c>
      <c r="S102" s="89">
        <v>1345.2041196427733</v>
      </c>
      <c r="T102" s="90">
        <f t="shared" si="87"/>
        <v>1.0271515720407187E-2</v>
      </c>
      <c r="U102" s="91">
        <f t="shared" si="88"/>
        <v>4.0000000000001368E-2</v>
      </c>
      <c r="V102" s="89" t="s">
        <v>72</v>
      </c>
      <c r="W102" s="99" t="s">
        <v>72</v>
      </c>
      <c r="X102" s="100" t="s">
        <v>72</v>
      </c>
      <c r="Y102" s="89">
        <f t="shared" si="81"/>
        <v>346.32665151869298</v>
      </c>
      <c r="Z102" s="90">
        <f t="shared" si="89"/>
        <v>6.192246325636086E-3</v>
      </c>
      <c r="AA102" s="92">
        <f t="shared" si="90"/>
        <v>2.5000000000000355E-2</v>
      </c>
      <c r="AB102" s="93">
        <v>3703643.5577602512</v>
      </c>
      <c r="AC102" s="93">
        <f t="shared" si="91"/>
        <v>14235409.260411026</v>
      </c>
      <c r="AD102" s="93">
        <v>2442307.0793141797</v>
      </c>
      <c r="AE102" s="93">
        <v>9265927.8201222308</v>
      </c>
      <c r="AF102" s="86">
        <v>7.1004247804428831</v>
      </c>
      <c r="AG102" s="86">
        <v>6.1523959353881024</v>
      </c>
    </row>
    <row r="103" spans="1:33" ht="14">
      <c r="A103" s="11">
        <f t="shared" si="38"/>
        <v>46813</v>
      </c>
      <c r="B103" s="11" t="s">
        <v>168</v>
      </c>
      <c r="C103" s="75">
        <v>198.47016606931541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1.1851096317187171E-2</v>
      </c>
      <c r="E103" s="76">
        <f t="shared" ref="E103:E106" si="92">AVERAGE(C100:C103)/AVERAGE(C96:C99)-1</f>
        <v>1.314684457249804E-2</v>
      </c>
      <c r="F103" s="76">
        <f t="shared" ref="F103:F106" si="93">C103/C99-1</f>
        <v>1.1851096317187171E-2</v>
      </c>
      <c r="G103" s="76">
        <v>4.2999999999999705E-3</v>
      </c>
      <c r="H103" s="94">
        <v>0.105</v>
      </c>
      <c r="I103" s="95">
        <v>0.10666666666666666</v>
      </c>
      <c r="J103" s="96">
        <v>5.7875000000000005</v>
      </c>
      <c r="K103" s="97">
        <v>5.7750000000000012</v>
      </c>
      <c r="L103" s="96">
        <v>6.4820000000000011</v>
      </c>
      <c r="M103" s="97">
        <v>6.4680000000000017</v>
      </c>
      <c r="N103" s="98">
        <v>7.6884848858729198</v>
      </c>
      <c r="O103" s="98">
        <v>7.6718790869833464</v>
      </c>
      <c r="P103" s="77">
        <v>8224.5493237482169</v>
      </c>
      <c r="Q103" s="78">
        <f t="shared" ref="Q103:Q106" si="94">(P103/P102)-1</f>
        <v>1.2730557358169525E-2</v>
      </c>
      <c r="R103" s="79">
        <f t="shared" ref="R103:R106" si="95">P103/P99-1</f>
        <v>3.8747740053056923E-2</v>
      </c>
      <c r="S103" s="77">
        <v>1352.3279263751438</v>
      </c>
      <c r="T103" s="78">
        <f t="shared" ref="T103:T106" si="96">(S103/S102)-1</f>
        <v>5.2957068955916675E-3</v>
      </c>
      <c r="U103" s="80">
        <f t="shared" ref="U103:U106" si="97">(S103/S99-1)</f>
        <v>3.8747740053057589E-2</v>
      </c>
      <c r="V103" s="77" t="s">
        <v>72</v>
      </c>
      <c r="W103" s="78" t="s">
        <v>72</v>
      </c>
      <c r="X103" s="80" t="s">
        <v>72</v>
      </c>
      <c r="Y103" s="77">
        <f t="shared" si="81"/>
        <v>348.47119145402945</v>
      </c>
      <c r="Z103" s="78">
        <f t="shared" ref="Z103:Z106" si="98">(Y103/Y102)-1</f>
        <v>6.192246325636086E-3</v>
      </c>
      <c r="AA103" s="80">
        <f t="shared" ref="AA103:AA106" si="99">(Y103/Y99)-1</f>
        <v>2.5000000000000133E-2</v>
      </c>
      <c r="AB103" s="81">
        <v>3573193.9290504786</v>
      </c>
      <c r="AC103" s="81">
        <f t="shared" ref="AC103:AC106" si="100">SUM(AB100:AB103)</f>
        <v>14417653.32928049</v>
      </c>
      <c r="AD103" s="81">
        <v>2347672.4750753068</v>
      </c>
      <c r="AE103" s="81">
        <v>9387694.116300758</v>
      </c>
      <c r="AF103" s="96">
        <v>6.9868654550898022</v>
      </c>
      <c r="AG103" s="96">
        <v>6.1108749007587457</v>
      </c>
    </row>
    <row r="104" spans="1:33" ht="14">
      <c r="A104" s="11">
        <f t="shared" si="38"/>
        <v>46905</v>
      </c>
      <c r="B104" s="11" t="s">
        <v>169</v>
      </c>
      <c r="C104" s="75">
        <v>203.65588506210244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1.2770391096479816E-2</v>
      </c>
      <c r="E104" s="76">
        <f t="shared" si="92"/>
        <v>1.2296687399269812E-2</v>
      </c>
      <c r="F104" s="76">
        <f t="shared" si="93"/>
        <v>1.3667886315562372E-2</v>
      </c>
      <c r="G104" s="76">
        <v>4.2999999999999705E-3</v>
      </c>
      <c r="H104" s="94">
        <v>0.1</v>
      </c>
      <c r="I104" s="95">
        <v>0.10249999999999999</v>
      </c>
      <c r="J104" s="96">
        <v>5.8250000000000011</v>
      </c>
      <c r="K104" s="97">
        <v>5.8125</v>
      </c>
      <c r="L104" s="96">
        <v>6.5240000000000018</v>
      </c>
      <c r="M104" s="97">
        <v>6.5100000000000007</v>
      </c>
      <c r="N104" s="98">
        <v>7.7383022825416434</v>
      </c>
      <c r="O104" s="98">
        <v>7.7216964836520674</v>
      </c>
      <c r="P104" s="77">
        <v>8278.2944077114335</v>
      </c>
      <c r="Q104" s="78">
        <f t="shared" si="94"/>
        <v>6.5347147725198784E-3</v>
      </c>
      <c r="R104" s="79">
        <f t="shared" si="95"/>
        <v>3.749698794743539E-2</v>
      </c>
      <c r="S104" s="77">
        <v>1363.706217220903</v>
      </c>
      <c r="T104" s="78">
        <f t="shared" si="96"/>
        <v>8.4138548231109667E-3</v>
      </c>
      <c r="U104" s="80">
        <f t="shared" si="97"/>
        <v>3.7496987947435834E-2</v>
      </c>
      <c r="V104" s="77" t="s">
        <v>72</v>
      </c>
      <c r="W104" s="78" t="s">
        <v>72</v>
      </c>
      <c r="X104" s="80" t="s">
        <v>72</v>
      </c>
      <c r="Y104" s="77">
        <f t="shared" si="81"/>
        <v>350.62901090890068</v>
      </c>
      <c r="Z104" s="78">
        <f t="shared" si="98"/>
        <v>6.192246325636086E-3</v>
      </c>
      <c r="AA104" s="80">
        <f t="shared" si="99"/>
        <v>2.5000000000000355E-2</v>
      </c>
      <c r="AB104" s="81">
        <v>3731748.7819664143</v>
      </c>
      <c r="AC104" s="81">
        <f t="shared" si="100"/>
        <v>14614331.450717811</v>
      </c>
      <c r="AD104" s="81">
        <v>2383266.832160552</v>
      </c>
      <c r="AE104" s="81">
        <v>9520941.1979722269</v>
      </c>
      <c r="AF104" s="96">
        <v>6.8926243689472981</v>
      </c>
      <c r="AG104" s="96">
        <v>6.0864437838252643</v>
      </c>
    </row>
    <row r="105" spans="1:33" ht="14">
      <c r="A105" s="11">
        <f t="shared" si="38"/>
        <v>46997</v>
      </c>
      <c r="B105" s="11" t="s">
        <v>170</v>
      </c>
      <c r="C105" s="75">
        <v>208.13207553036136</v>
      </c>
      <c r="D105" s="76">
        <f t="shared" ca="1" si="101"/>
        <v>1.369559049326674E-2</v>
      </c>
      <c r="E105" s="76">
        <f t="shared" si="92"/>
        <v>1.2794782438150021E-2</v>
      </c>
      <c r="F105" s="76">
        <f t="shared" si="93"/>
        <v>1.5487938380767563E-2</v>
      </c>
      <c r="G105" s="76">
        <v>4.2999999999999705E-3</v>
      </c>
      <c r="H105" s="94">
        <v>0.1</v>
      </c>
      <c r="I105" s="95">
        <v>0.1</v>
      </c>
      <c r="J105" s="96">
        <v>5.8625000000000016</v>
      </c>
      <c r="K105" s="97">
        <v>5.8500000000000014</v>
      </c>
      <c r="L105" s="96">
        <v>6.5660000000000025</v>
      </c>
      <c r="M105" s="97">
        <v>6.5520000000000023</v>
      </c>
      <c r="N105" s="98">
        <v>7.7881196792103671</v>
      </c>
      <c r="O105" s="98">
        <v>7.7715138803207919</v>
      </c>
      <c r="P105" s="77">
        <v>8301.6520314314002</v>
      </c>
      <c r="Q105" s="78">
        <f t="shared" si="94"/>
        <v>2.8215502577690899E-3</v>
      </c>
      <c r="R105" s="79">
        <f t="shared" si="95"/>
        <v>3.6247741867549976E-2</v>
      </c>
      <c r="S105" s="77">
        <v>1379.7921743213135</v>
      </c>
      <c r="T105" s="78">
        <f t="shared" si="96"/>
        <v>1.1795764290927657E-2</v>
      </c>
      <c r="U105" s="80">
        <f t="shared" si="97"/>
        <v>3.6247741867550198E-2</v>
      </c>
      <c r="V105" s="77" t="s">
        <v>72</v>
      </c>
      <c r="W105" s="78" t="s">
        <v>72</v>
      </c>
      <c r="X105" s="80" t="s">
        <v>72</v>
      </c>
      <c r="Y105" s="77">
        <f t="shared" si="81"/>
        <v>352.80019211336275</v>
      </c>
      <c r="Z105" s="78">
        <f t="shared" si="98"/>
        <v>6.192246325636086E-3</v>
      </c>
      <c r="AA105" s="80">
        <f t="shared" si="99"/>
        <v>2.5000000000000355E-2</v>
      </c>
      <c r="AB105" s="81">
        <v>3813189.7234284412</v>
      </c>
      <c r="AC105" s="81">
        <f t="shared" si="100"/>
        <v>14821775.992205584</v>
      </c>
      <c r="AD105" s="81">
        <v>2497374.4502270911</v>
      </c>
      <c r="AE105" s="81">
        <v>9670620.8367771283</v>
      </c>
      <c r="AF105" s="96">
        <v>6.8509480032308643</v>
      </c>
      <c r="AG105" s="96">
        <v>6.0780951419562532</v>
      </c>
    </row>
    <row r="106" spans="1:33" ht="15.5">
      <c r="A106" s="142">
        <f t="shared" si="38"/>
        <v>47088</v>
      </c>
      <c r="B106" s="145" t="s">
        <v>171</v>
      </c>
      <c r="C106" s="82">
        <v>202.09624624916847</v>
      </c>
      <c r="D106" s="83">
        <f t="shared" ca="1" si="101"/>
        <v>1.459268693068827E-2</v>
      </c>
      <c r="E106" s="83">
        <f t="shared" si="92"/>
        <v>1.459268693068827E-2</v>
      </c>
      <c r="F106" s="83">
        <f t="shared" si="93"/>
        <v>1.7311258369880012E-2</v>
      </c>
      <c r="G106" s="83">
        <v>4.2999999999999705E-3</v>
      </c>
      <c r="H106" s="84">
        <v>0.1</v>
      </c>
      <c r="I106" s="85">
        <v>0.1</v>
      </c>
      <c r="J106" s="86">
        <v>5.9</v>
      </c>
      <c r="K106" s="87">
        <v>5.8875000000000002</v>
      </c>
      <c r="L106" s="86">
        <v>6.6080000000000014</v>
      </c>
      <c r="M106" s="87">
        <v>6.5940000000000012</v>
      </c>
      <c r="N106" s="88">
        <v>7.8379370758790881</v>
      </c>
      <c r="O106" s="88">
        <v>7.8213312769895138</v>
      </c>
      <c r="P106" s="89">
        <v>8405.4030840000105</v>
      </c>
      <c r="Q106" s="90">
        <f t="shared" si="94"/>
        <v>1.2497639286227935E-2</v>
      </c>
      <c r="R106" s="91">
        <f t="shared" si="95"/>
        <v>3.5000000000000364E-2</v>
      </c>
      <c r="S106" s="89">
        <v>1392.2862638302713</v>
      </c>
      <c r="T106" s="90">
        <f t="shared" si="96"/>
        <v>9.0550517255276741E-3</v>
      </c>
      <c r="U106" s="91">
        <f t="shared" si="97"/>
        <v>3.5000000000000586E-2</v>
      </c>
      <c r="V106" s="89" t="s">
        <v>72</v>
      </c>
      <c r="W106" s="99" t="s">
        <v>72</v>
      </c>
      <c r="X106" s="100" t="s">
        <v>72</v>
      </c>
      <c r="Y106" s="89">
        <f t="shared" si="81"/>
        <v>354.98481780666043</v>
      </c>
      <c r="Z106" s="90">
        <f t="shared" si="98"/>
        <v>6.192246325636086E-3</v>
      </c>
      <c r="AA106" s="92">
        <f t="shared" si="99"/>
        <v>2.5000000000000355E-2</v>
      </c>
      <c r="AB106" s="93">
        <v>3923752.871640645</v>
      </c>
      <c r="AC106" s="93">
        <f t="shared" si="100"/>
        <v>15041885.30608598</v>
      </c>
      <c r="AD106" s="93">
        <v>2609143.5751487981</v>
      </c>
      <c r="AE106" s="93">
        <v>9837457.3326117489</v>
      </c>
      <c r="AF106" s="86">
        <v>6.8531168883197315</v>
      </c>
      <c r="AG106" s="86">
        <v>6.0760176376430648</v>
      </c>
    </row>
    <row r="110" spans="1:33">
      <c r="I110" s="21"/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Brasil!Print_Area</vt:lpstr>
      <vt:lpstr>Brasil_Trimestral!Print_Area</vt:lpstr>
      <vt:lpstr>Brasil_Trimestral!Print_Titles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Bernardo Toros</cp:lastModifiedBy>
  <cp:lastPrinted>2020-03-05T21:04:35Z</cp:lastPrinted>
  <dcterms:created xsi:type="dcterms:W3CDTF">2004-11-05T21:49:34Z</dcterms:created>
  <dcterms:modified xsi:type="dcterms:W3CDTF">2025-06-23T16:23:55Z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