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43C0F8DF-0F7F-40E1-AC5E-FF4B7BD7663C}" xr6:coauthVersionLast="47" xr6:coauthVersionMax="47" xr10:uidLastSave="{00000000-0000-0000-0000-000000000000}"/>
  <bookViews>
    <workbookView xWindow="-24120" yWindow="-6555" windowWidth="24240" windowHeight="13020" tabRatio="641" activeTab="4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H390" i="8"/>
  <c r="L390" i="8"/>
  <c r="L391" i="8"/>
  <c r="L392" i="8"/>
  <c r="L393" i="8"/>
  <c r="L394" i="8"/>
  <c r="L395" i="8"/>
  <c r="H396" i="8"/>
  <c r="L396" i="8"/>
  <c r="L397" i="8"/>
  <c r="L398" i="8"/>
  <c r="F400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395" i="8" l="1"/>
  <c r="F392" i="8"/>
  <c r="F398" i="8"/>
  <c r="F390" i="8"/>
  <c r="DD12" i="7"/>
  <c r="F399" i="8"/>
  <c r="H393" i="8"/>
  <c r="F393" i="8"/>
  <c r="H394" i="8"/>
  <c r="F394" i="8"/>
  <c r="F391" i="8"/>
  <c r="H398" i="8"/>
  <c r="H397" i="8"/>
  <c r="F396" i="8"/>
  <c r="F397" i="8"/>
  <c r="H399" i="8" l="1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T6" i="7" l="1"/>
  <c r="CO6" i="7"/>
  <c r="CJ6" i="7"/>
  <c r="BZ6" i="7" l="1"/>
  <c r="BU6" i="7"/>
  <c r="CE6" i="7"/>
</calcChain>
</file>

<file path=xl/sharedStrings.xml><?xml version="1.0" encoding="utf-8"?>
<sst xmlns="http://schemas.openxmlformats.org/spreadsheetml/2006/main" count="334" uniqueCount="89">
  <si>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</si>
  <si>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</si>
  <si>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</si>
  <si>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</si>
  <si>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</si>
  <si>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</si>
  <si>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</si>
  <si>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</si>
  <si>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</si>
  <si>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</si>
  <si>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</si>
  <si>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</si>
  <si>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</si>
  <si>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</si>
  <si>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</si>
  <si>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</si>
  <si>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</si>
  <si>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</si>
  <si>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</si>
  <si>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</si>
  <si>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</si>
  <si>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</si>
  <si>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</si>
  <si>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</si>
  <si>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</si>
  <si>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</si>
  <si>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</si>
  <si>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</si>
  <si>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</si>
  <si>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</si>
  <si>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</si>
  <si>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</si>
  <si>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</si>
  <si>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</si>
  <si>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</si>
  <si>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</si>
  <si>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</si>
  <si>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</si>
  <si>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</si>
  <si>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</si>
  <si>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</si>
  <si>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</si>
  <si>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</si>
  <si>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</si>
  <si>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</si>
  <si>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</si>
  <si>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</si>
  <si>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</si>
  <si>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</si>
  <si>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</si>
  <si>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</si>
  <si>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</si>
  <si>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</si>
  <si>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</si>
  <si>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</si>
  <si>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</si>
  <si>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</si>
  <si>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</si>
  <si>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</si>
  <si>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</si>
  <si>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</si>
  <si>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</si>
  <si>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</si>
  <si>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</si>
  <si>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</si>
  <si>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</si>
  <si>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</si>
  <si>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</si>
  <si>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</si>
  <si>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</si>
  <si>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</si>
  <si>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</si>
  <si>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</si>
  <si>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</si>
  <si>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</si>
  <si>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</si>
  <si>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2025P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</si>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</sst>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7" fontId="7" fillId="0" borderId="0" xfId="35" applyNumberFormat="1" applyFont="1" applyAlignment="1">
      <alignment horizontal="center" vertical="center"/>
    </xf>
    <xf numFmtId="167" fontId="7" fillId="0" borderId="0" xfId="40" applyNumberFormat="1" applyFont="1" applyFill="1" applyBorder="1" applyAlignment="1">
      <alignment horizontal="center" vertical="center"/>
    </xf>
    <xf numFmtId="2" fontId="7" fillId="0" borderId="19" xfId="35" applyNumberFormat="1" applyFont="1" applyBorder="1" applyAlignment="1">
      <alignment horizontal="center" vertical="center"/>
    </xf>
    <xf numFmtId="2" fontId="7" fillId="0" borderId="0" xfId="35" applyNumberFormat="1" applyFont="1" applyAlignment="1">
      <alignment horizontal="center" vertical="center"/>
    </xf>
    <xf numFmtId="2" fontId="7" fillId="0" borderId="0" xfId="40" applyNumberFormat="1" applyFont="1" applyFill="1" applyBorder="1" applyAlignment="1">
      <alignment horizontal="center" vertical="center"/>
    </xf>
    <xf numFmtId="165" fontId="7" fillId="0" borderId="23" xfId="35" applyNumberFormat="1" applyFont="1" applyBorder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  <xf numFmtId="10" fontId="0" fillId="12" borderId="59" xfId="0" applyNumberFormat="1" applyFill="1" applyBorder="1" applyAlignment="1">
      <alignment horizontal="center" vertical="center"/>
    </xf>
    <xf numFmtId="10" fontId="0" fillId="12" borderId="61" xfId="0" applyNumberFormat="1" applyFill="1" applyBorder="1" applyAlignment="1">
      <alignment horizontal="center" vertical="center"/>
    </xf>
    <xf numFmtId="165" fontId="0" fillId="12" borderId="60" xfId="0" applyNumberForma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0"/>
  <sheetViews>
    <sheetView showGridLines="0" zoomScale="115" zoomScaleNormal="115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W8" sqref="W8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customWidth="1" collapsed="1"/>
    <col min="16" max="16384" width="9.1796875" style="12"/>
  </cols>
  <sheetData>
    <row r="1" spans="1:23" ht="66" customHeight="1">
      <c r="A1" s="202" t="s">
        <v>38</v>
      </c>
      <c r="B1" s="306">
        <f>DATE(LEFT(B2,4),12,1)</f>
        <v>39052</v>
      </c>
      <c r="C1" s="306">
        <f t="shared" ref="C1:V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>DATE(LEFT(W2,4),12,1)</f>
        <v>46722</v>
      </c>
    </row>
    <row r="2" spans="1:23" ht="7.5" customHeight="1">
      <c r="A2" s="331"/>
      <c r="B2" s="329">
        <v>2006</v>
      </c>
      <c r="C2" s="329">
        <v>2007</v>
      </c>
      <c r="D2" s="325">
        <v>2008</v>
      </c>
      <c r="E2" s="325">
        <v>2009</v>
      </c>
      <c r="F2" s="325">
        <v>2010</v>
      </c>
      <c r="G2" s="325">
        <v>2011</v>
      </c>
      <c r="H2" s="325">
        <v>2012</v>
      </c>
      <c r="I2" s="325">
        <v>2013</v>
      </c>
      <c r="J2" s="325">
        <v>2014</v>
      </c>
      <c r="K2" s="325">
        <v>2015</v>
      </c>
      <c r="L2" s="325">
        <v>2016</v>
      </c>
      <c r="M2" s="325">
        <v>2017</v>
      </c>
      <c r="N2" s="325">
        <v>2018</v>
      </c>
      <c r="O2" s="325">
        <v>2019</v>
      </c>
      <c r="P2" s="325">
        <v>2020</v>
      </c>
      <c r="Q2" s="325">
        <v>2021</v>
      </c>
      <c r="R2" s="325">
        <v>2022</v>
      </c>
      <c r="S2" s="325">
        <v>2023</v>
      </c>
      <c r="T2" s="325">
        <v>2024</v>
      </c>
      <c r="U2" s="325" t="s">
        <v>76</v>
      </c>
      <c r="V2" s="325" t="s">
        <v>79</v>
      </c>
      <c r="W2" s="325" t="s">
        <v>87</v>
      </c>
    </row>
    <row r="3" spans="1:23" ht="12.75" customHeight="1">
      <c r="A3" s="332"/>
      <c r="B3" s="330"/>
      <c r="C3" s="330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97">
        <v>3.2</v>
      </c>
      <c r="V6" s="197">
        <v>3.3</v>
      </c>
      <c r="W6" s="197">
        <v>3.3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97">
        <v>1.9910968812362873</v>
      </c>
      <c r="V7" s="197">
        <v>2.1674693896649888</v>
      </c>
      <c r="W7" s="197">
        <v>2.1535144740288281</v>
      </c>
    </row>
    <row r="8" spans="1:23" ht="13" customHeight="1">
      <c r="A8" s="90" t="s">
        <v>32</v>
      </c>
      <c r="B8" s="91">
        <v>3.4240217903048098</v>
      </c>
      <c r="C8" s="91">
        <v>2.9797240169567862</v>
      </c>
      <c r="D8" s="91">
        <v>0.30819048204391297</v>
      </c>
      <c r="E8" s="91">
        <v>-4.4245624735660076</v>
      </c>
      <c r="F8" s="91">
        <v>1.9886015201797225</v>
      </c>
      <c r="G8" s="91">
        <v>1.7832651313439918</v>
      </c>
      <c r="H8" s="91">
        <v>-0.90546532748222441</v>
      </c>
      <c r="I8" s="91">
        <v>-0.12043214589370077</v>
      </c>
      <c r="J8" s="91">
        <v>1.4572650709484547</v>
      </c>
      <c r="K8" s="91">
        <v>2.0068670312402448</v>
      </c>
      <c r="L8" s="91">
        <v>1.7575171963264635</v>
      </c>
      <c r="M8" s="91">
        <v>2.7667729490487902</v>
      </c>
      <c r="N8" s="91">
        <v>1.7518059178222689</v>
      </c>
      <c r="O8" s="91">
        <v>1.6407445726883019</v>
      </c>
      <c r="P8" s="91">
        <v>-6.1642935915861452</v>
      </c>
      <c r="Q8" s="91">
        <v>6.3511810476195363</v>
      </c>
      <c r="R8" s="91">
        <v>3.7041719147003604</v>
      </c>
      <c r="S8" s="91">
        <v>0.55629932897296452</v>
      </c>
      <c r="T8" s="91">
        <v>0.84931474117375672</v>
      </c>
      <c r="U8" s="197">
        <v>1.3228618339661269</v>
      </c>
      <c r="V8" s="197">
        <v>1.1675473915277346</v>
      </c>
      <c r="W8" s="197">
        <v>1.2299189307784175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4.9650862815660002</v>
      </c>
      <c r="U9" s="197">
        <v>5.0382689651854884</v>
      </c>
      <c r="V9" s="197">
        <v>4.4982910558776457</v>
      </c>
      <c r="W9" s="197">
        <v>4.4731338640999541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86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1.6239380497707012</v>
      </c>
      <c r="Q11" s="91">
        <v>5.5045498261448556</v>
      </c>
      <c r="R11" s="91">
        <v>5.6805073960192187</v>
      </c>
      <c r="S11" s="91">
        <v>3.9170866191365672</v>
      </c>
      <c r="T11" s="91">
        <v>3.2136130000319119</v>
      </c>
      <c r="U11" s="197">
        <v>3.0749934435090109</v>
      </c>
      <c r="V11" s="197">
        <v>3.1702178071903564</v>
      </c>
      <c r="W11" s="197">
        <v>3.4558852405002893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98">
        <v>3.625</v>
      </c>
      <c r="V13" s="198">
        <v>3.125</v>
      </c>
      <c r="W13" s="198">
        <v>3.125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198">
        <v>4.0999999999999996</v>
      </c>
      <c r="V14" s="198">
        <v>3.8024999999999993</v>
      </c>
      <c r="W14" s="198">
        <v>3.8024999999999993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98">
        <v>1.18</v>
      </c>
      <c r="V15" s="198">
        <v>1.18</v>
      </c>
      <c r="W15" s="198">
        <v>1.18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197">
        <v>7.1</v>
      </c>
      <c r="V16" s="197">
        <v>7.1</v>
      </c>
      <c r="W16" s="197">
        <v>7.1</v>
      </c>
    </row>
    <row r="17" spans="1:23" ht="13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199">
        <v>97.986547255750395</v>
      </c>
      <c r="V17" s="199">
        <v>97.443672058231286</v>
      </c>
      <c r="W17" s="199">
        <v>97.443672058231286</v>
      </c>
    </row>
    <row r="18" spans="1:23" ht="10">
      <c r="A18" s="328" t="s">
        <v>37</v>
      </c>
      <c r="B18" s="328"/>
      <c r="C18" s="328"/>
      <c r="D18" s="328"/>
      <c r="E18" s="328"/>
      <c r="F18" s="328"/>
      <c r="G18" s="328"/>
      <c r="H18" s="328"/>
      <c r="I18" s="99"/>
      <c r="J18" s="99"/>
      <c r="K18" s="99"/>
    </row>
    <row r="19" spans="1:23" ht="46.5" customHeight="1">
      <c r="A19" s="327" t="s">
        <v>73</v>
      </c>
      <c r="B19" s="327"/>
      <c r="C19" s="327"/>
      <c r="D19" s="327"/>
      <c r="E19" s="327"/>
      <c r="F19" s="327"/>
      <c r="G19" s="327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23" ht="10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</row>
  </sheetData>
  <mergeCells count="26">
    <mergeCell ref="U2:U3"/>
    <mergeCell ref="T2:T3"/>
    <mergeCell ref="S2:S3"/>
    <mergeCell ref="Q2:Q3"/>
    <mergeCell ref="P2:P3"/>
    <mergeCell ref="N2:N3"/>
    <mergeCell ref="M2:M3"/>
    <mergeCell ref="D2:D3"/>
    <mergeCell ref="E2:E3"/>
    <mergeCell ref="I2:I3"/>
    <mergeCell ref="W2:W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2" zoomScaleNormal="100" zoomScaleSheetLayoutView="100" workbookViewId="0">
      <selection activeCell="W29" sqref="W29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9" width="9.1796875" style="12" hidden="1" customWidth="1" outlineLevel="1"/>
    <col min="10" max="10" width="12.81640625" style="12" hidden="1" customWidth="1" outlineLevel="1"/>
    <col min="11" max="14" width="9.1796875" style="12" hidden="1" customWidth="1" outlineLevel="1"/>
    <col min="15" max="15" width="9.1796875" style="12" collapsed="1"/>
    <col min="16" max="16384" width="9.1796875" style="12"/>
  </cols>
  <sheetData>
    <row r="1" spans="1:23" ht="66" customHeight="1">
      <c r="B1" s="202" t="s">
        <v>54</v>
      </c>
      <c r="C1" s="307">
        <f t="shared" ref="C1:W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  <c r="W1" s="307">
        <f t="shared" si="0"/>
        <v>46722</v>
      </c>
    </row>
    <row r="2" spans="1:23" ht="15.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18">
        <v>2019</v>
      </c>
      <c r="P2" s="318">
        <v>2020</v>
      </c>
      <c r="Q2" s="318">
        <v>2021</v>
      </c>
      <c r="R2" s="318">
        <v>2022</v>
      </c>
      <c r="S2" s="318">
        <v>2023</v>
      </c>
      <c r="T2" s="318">
        <v>2024</v>
      </c>
      <c r="U2" s="318" t="s">
        <v>76</v>
      </c>
      <c r="V2" s="318" t="s">
        <v>79</v>
      </c>
      <c r="W2" s="318" t="s">
        <v>87</v>
      </c>
    </row>
    <row r="3" spans="1:23" ht="7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8">
        <v>2.250036756283591</v>
      </c>
      <c r="V6" s="258">
        <v>1.6551909768616868</v>
      </c>
      <c r="W6" s="258">
        <v>1.6784286181016794</v>
      </c>
    </row>
    <row r="7" spans="1:23" ht="13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11779.251</v>
      </c>
      <c r="U7" s="210">
        <v>12717.721794883744</v>
      </c>
      <c r="V7" s="210">
        <v>13347.866867248416</v>
      </c>
      <c r="W7" s="210">
        <v>14110.651751402133</v>
      </c>
    </row>
    <row r="8" spans="1:23" ht="13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2185.5738486462469</v>
      </c>
      <c r="U8" s="210">
        <v>2278.7944879063402</v>
      </c>
      <c r="V8" s="210">
        <v>2457.6049467891207</v>
      </c>
      <c r="W8" s="210">
        <v>2516.0151711266803</v>
      </c>
    </row>
    <row r="9" spans="1:23" ht="13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2">
        <v>213.42103700000001</v>
      </c>
      <c r="V9" s="212">
        <v>214.211951</v>
      </c>
      <c r="W9" s="212">
        <v>214.95971299999999</v>
      </c>
    </row>
    <row r="10" spans="1:23" ht="13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10281.001481280891</v>
      </c>
      <c r="U10" s="210">
        <v>10677.45954165868</v>
      </c>
      <c r="V10" s="210">
        <v>11472.772342142203</v>
      </c>
      <c r="W10" s="210">
        <v>11704.589367062843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5"/>
      <c r="H11" s="305">
        <v>7.3416338566870847</v>
      </c>
      <c r="I11" s="93">
        <v>7.270876123930134</v>
      </c>
      <c r="J11" s="93">
        <v>6.855592820756069</v>
      </c>
      <c r="K11" s="257">
        <v>8.4096710181556826</v>
      </c>
      <c r="L11" s="257">
        <v>11.371301173854478</v>
      </c>
      <c r="M11" s="257">
        <v>12.86257326911111</v>
      </c>
      <c r="N11" s="206">
        <v>12.37213459118464</v>
      </c>
      <c r="O11" s="206">
        <v>12.050309975069595</v>
      </c>
      <c r="P11" s="206">
        <v>13.470601305952338</v>
      </c>
      <c r="Q11" s="206">
        <v>13.494685365172415</v>
      </c>
      <c r="R11" s="206">
        <v>9.5156996917327472</v>
      </c>
      <c r="S11" s="294">
        <v>8.043708241780541</v>
      </c>
      <c r="T11" s="294">
        <v>6.9284553121133063</v>
      </c>
      <c r="U11" s="213">
        <v>5.9868530013869306</v>
      </c>
      <c r="V11" s="213">
        <v>5.9467270874420164</v>
      </c>
      <c r="W11" s="213">
        <v>6.0380715889739536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7.5160106265401154</v>
      </c>
      <c r="I12" s="93">
        <v>6.8673832931460232</v>
      </c>
      <c r="J12" s="93">
        <v>7.2066304604858971</v>
      </c>
      <c r="K12" s="257">
        <v>9.7089524392957252</v>
      </c>
      <c r="L12" s="257">
        <v>12.795972050811988</v>
      </c>
      <c r="M12" s="257">
        <v>12.553077630701415</v>
      </c>
      <c r="N12" s="116">
        <v>12.337781214944988</v>
      </c>
      <c r="O12" s="116">
        <v>11.621691360039211</v>
      </c>
      <c r="P12" s="116">
        <v>14.685494180660442</v>
      </c>
      <c r="Q12" s="116">
        <v>11.608567868265807</v>
      </c>
      <c r="R12" s="116">
        <v>8.4175857893753481</v>
      </c>
      <c r="S12" s="116">
        <v>7.8720528057594219</v>
      </c>
      <c r="T12" s="157">
        <v>6.5766062824535449</v>
      </c>
      <c r="U12" s="197">
        <v>5.8232246898437312</v>
      </c>
      <c r="V12" s="197">
        <v>6.001464446979865</v>
      </c>
      <c r="W12" s="197">
        <v>6.1907712551160676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8">
        <v>4.4467291035842571</v>
      </c>
      <c r="V14" s="258">
        <v>3.9792401540403199</v>
      </c>
      <c r="W14" s="258">
        <v>4.0324975523092554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8">
        <v>-0.93506185935874342</v>
      </c>
      <c r="V15" s="258">
        <v>3.1051735310822171</v>
      </c>
      <c r="W15" s="258">
        <v>3.7061860190276574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</row>
    <row r="17" spans="1:23" ht="13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215">
        <v>15</v>
      </c>
      <c r="V17" s="215">
        <v>12.75</v>
      </c>
      <c r="W17" s="215">
        <v>11.75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spans="1:23" ht="14.15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259">
        <v>5.35</v>
      </c>
      <c r="V19" s="259">
        <v>5.5</v>
      </c>
      <c r="W19" s="259">
        <v>5.7</v>
      </c>
    </row>
    <row r="20" spans="1:23" ht="14.15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260">
        <v>65.334752449000177</v>
      </c>
      <c r="V20" s="260">
        <v>65.074506629016611</v>
      </c>
      <c r="W20" s="260">
        <v>70.199993185941835</v>
      </c>
    </row>
    <row r="21" spans="1:23" ht="14.15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-1.2356612683294899</v>
      </c>
      <c r="T21" s="292">
        <v>-3.0374506156982868</v>
      </c>
      <c r="U21" s="218">
        <v>-3.5000000000000004</v>
      </c>
      <c r="V21" s="218">
        <v>-3.1</v>
      </c>
      <c r="W21" s="218">
        <v>-2.8219225708486468</v>
      </c>
    </row>
    <row r="22" spans="1:23" ht="14.15" customHeight="1">
      <c r="A22" s="17"/>
      <c r="B22" s="90" t="s">
        <v>65</v>
      </c>
      <c r="C22" s="110">
        <v>3.1910893917023238</v>
      </c>
      <c r="D22" s="110">
        <v>2.9942927853072216</v>
      </c>
      <c r="E22" s="110">
        <v>1.8884212156662545</v>
      </c>
      <c r="F22" s="110">
        <v>3.732142238599593</v>
      </c>
      <c r="G22" s="110">
        <v>3.9207731746105519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3.3386461478526663</v>
      </c>
      <c r="N22" s="217">
        <v>4.080867228293104</v>
      </c>
      <c r="O22" s="217">
        <v>3.6942450328851488</v>
      </c>
      <c r="P22" s="217">
        <v>2.595301412830247</v>
      </c>
      <c r="Q22" s="217">
        <v>2.7805675936840455</v>
      </c>
      <c r="R22" s="217">
        <v>3.9689658637434211</v>
      </c>
      <c r="S22" s="217">
        <v>2.8623733304835213</v>
      </c>
      <c r="T22" s="292">
        <v>3.3899923398187677</v>
      </c>
      <c r="U22" s="218">
        <v>3.7300423733293475</v>
      </c>
      <c r="V22" s="218">
        <v>3.7262994400641403</v>
      </c>
      <c r="W22" s="218">
        <v>4.1306073447293308</v>
      </c>
    </row>
    <row r="23" spans="1:23" ht="13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260">
        <v>360</v>
      </c>
      <c r="V23" s="260">
        <v>360</v>
      </c>
      <c r="W23" s="260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</row>
    <row r="25" spans="1:23" ht="13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-0.4036844108339292</v>
      </c>
      <c r="U25" s="258">
        <v>-0.49720600119758052</v>
      </c>
      <c r="V25" s="258">
        <v>-0.79105149351967508</v>
      </c>
      <c r="W25" s="258">
        <v>-0.9091527629183116</v>
      </c>
    </row>
    <row r="26" spans="1:23" ht="13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-8.4723189283664979</v>
      </c>
      <c r="U26" s="258">
        <v>-8.5415035038898246</v>
      </c>
      <c r="V26" s="258">
        <v>-8.7737261390899608</v>
      </c>
      <c r="W26" s="258">
        <v>-8.5022777267138867</v>
      </c>
    </row>
    <row r="27" spans="1:23" ht="13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76.271713663709264</v>
      </c>
      <c r="U27" s="258">
        <v>78.828325270169984</v>
      </c>
      <c r="V27" s="258">
        <v>83.973734079217948</v>
      </c>
      <c r="W27" s="258">
        <v>88.054609013262152</v>
      </c>
    </row>
    <row r="28" spans="1:23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61.300489013723123</v>
      </c>
      <c r="U28" s="258">
        <v>65.638719583850985</v>
      </c>
      <c r="V28" s="258">
        <v>71.004395053637026</v>
      </c>
      <c r="W28" s="258">
        <v>75.278273682653818</v>
      </c>
    </row>
    <row r="29" spans="1:23">
      <c r="A29" s="106" t="s">
        <v>84</v>
      </c>
      <c r="B29" s="106" t="s">
        <v>84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19">
        <v>4.1831509727284111</v>
      </c>
      <c r="V29" s="219">
        <v>3.4304842419263792</v>
      </c>
      <c r="W29" s="219">
        <v>2.4633571570366053</v>
      </c>
    </row>
    <row r="30" spans="1:23" ht="10">
      <c r="B30" s="309" t="s">
        <v>55</v>
      </c>
      <c r="C30" s="309"/>
      <c r="D30" s="309"/>
      <c r="E30" s="309"/>
      <c r="F30" s="309"/>
      <c r="G30" s="309"/>
      <c r="H30" s="309"/>
      <c r="I30" s="11"/>
      <c r="J30" s="11"/>
      <c r="K30" s="11"/>
    </row>
    <row r="31" spans="1:23" ht="13" customHeight="1">
      <c r="B31" s="308" t="s">
        <v>60</v>
      </c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23" ht="13" customHeight="1">
      <c r="B32" s="327" t="s">
        <v>85</v>
      </c>
      <c r="C32" s="327"/>
      <c r="D32" s="327"/>
      <c r="E32" s="327"/>
      <c r="F32" s="327"/>
      <c r="G32" s="327"/>
      <c r="H32" s="327"/>
      <c r="I32" s="327"/>
      <c r="J32" s="327"/>
      <c r="K32" s="327"/>
    </row>
    <row r="33" spans="2:11" ht="13" customHeight="1">
      <c r="B33" s="327"/>
      <c r="C33" s="327"/>
      <c r="D33" s="327"/>
      <c r="E33" s="327"/>
      <c r="F33" s="327"/>
      <c r="G33" s="327"/>
      <c r="H33" s="327"/>
      <c r="I33" s="327"/>
      <c r="J33" s="327"/>
      <c r="K33" s="327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Normal="100" workbookViewId="0">
      <pane xSplit="3" ySplit="4" topLeftCell="CN5" activePane="bottomRight" state="frozen"/>
      <selection activeCell="L109" sqref="L109"/>
      <selection pane="topRight" activeCell="L109" sqref="L109"/>
      <selection pane="bottomLeft" activeCell="L109" sqref="L109"/>
      <selection pane="bottomRight" activeCell="CT9" sqref="CT9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3" customFormat="1" ht="57" customHeight="1">
      <c r="A1" s="314"/>
      <c r="B1" s="314"/>
      <c r="C1" s="315"/>
      <c r="D1" s="312">
        <v>2007</v>
      </c>
      <c r="E1" s="312">
        <v>2007</v>
      </c>
      <c r="F1" s="312">
        <v>2007</v>
      </c>
      <c r="G1" s="312">
        <v>2007</v>
      </c>
      <c r="H1" s="312"/>
      <c r="I1" s="312">
        <v>2008</v>
      </c>
      <c r="J1" s="312">
        <v>2008</v>
      </c>
      <c r="K1" s="312">
        <v>2008</v>
      </c>
      <c r="L1" s="312">
        <v>2008</v>
      </c>
      <c r="M1" s="312"/>
      <c r="N1" s="312">
        <v>2009</v>
      </c>
      <c r="O1" s="312">
        <v>2009</v>
      </c>
      <c r="P1" s="312">
        <v>2009</v>
      </c>
      <c r="Q1" s="312">
        <v>2009</v>
      </c>
      <c r="R1" s="312"/>
      <c r="S1" s="312">
        <v>2010</v>
      </c>
      <c r="T1" s="312">
        <v>2010</v>
      </c>
      <c r="U1" s="312">
        <v>2010</v>
      </c>
      <c r="V1" s="312">
        <v>2010</v>
      </c>
      <c r="W1" s="312"/>
      <c r="X1" s="312">
        <v>2011</v>
      </c>
      <c r="Y1" s="312">
        <v>2011</v>
      </c>
      <c r="Z1" s="312">
        <v>2011</v>
      </c>
      <c r="AA1" s="312">
        <v>2011</v>
      </c>
      <c r="AB1" s="312"/>
      <c r="AC1" s="312">
        <v>2012</v>
      </c>
      <c r="AD1" s="312">
        <v>2012</v>
      </c>
      <c r="AE1" s="312">
        <v>2012</v>
      </c>
      <c r="AF1" s="312">
        <v>2012</v>
      </c>
      <c r="AG1" s="312"/>
      <c r="AH1" s="313">
        <v>2013</v>
      </c>
      <c r="AI1" s="313">
        <v>2013</v>
      </c>
      <c r="AJ1" s="313">
        <v>2013</v>
      </c>
      <c r="AK1" s="313">
        <v>2013</v>
      </c>
      <c r="AM1" s="313">
        <v>2014</v>
      </c>
      <c r="AN1" s="313">
        <v>2014</v>
      </c>
      <c r="AO1" s="313">
        <v>2014</v>
      </c>
      <c r="AP1" s="313">
        <v>2014</v>
      </c>
      <c r="AR1" s="313">
        <v>2015</v>
      </c>
      <c r="AS1" s="313">
        <v>2015</v>
      </c>
      <c r="AT1" s="313">
        <v>2015</v>
      </c>
      <c r="AU1" s="313">
        <v>2015</v>
      </c>
      <c r="AW1" s="313">
        <v>2016</v>
      </c>
      <c r="AX1" s="313">
        <v>2016</v>
      </c>
      <c r="AY1" s="313">
        <v>2016</v>
      </c>
      <c r="AZ1" s="313">
        <v>2016</v>
      </c>
      <c r="BB1" s="313">
        <v>2017</v>
      </c>
      <c r="BC1" s="313">
        <v>2017</v>
      </c>
      <c r="BD1" s="313">
        <v>2017</v>
      </c>
      <c r="BE1" s="313">
        <v>2017</v>
      </c>
      <c r="BG1" s="313">
        <v>2018</v>
      </c>
      <c r="BH1" s="313">
        <v>2018</v>
      </c>
      <c r="BI1" s="313">
        <v>2018</v>
      </c>
      <c r="BJ1" s="313">
        <v>2018</v>
      </c>
      <c r="BL1" s="313">
        <v>2019</v>
      </c>
      <c r="BM1" s="313">
        <v>2019</v>
      </c>
      <c r="BN1" s="313">
        <v>2019</v>
      </c>
      <c r="BO1" s="313">
        <v>2019</v>
      </c>
      <c r="BQ1" s="312">
        <v>2020</v>
      </c>
      <c r="BR1" s="312">
        <v>2020</v>
      </c>
      <c r="BS1" s="312">
        <v>2020</v>
      </c>
      <c r="BT1" s="312">
        <v>2020</v>
      </c>
      <c r="BU1" s="312"/>
      <c r="BV1" s="312">
        <v>2021</v>
      </c>
      <c r="BW1" s="312">
        <v>2021</v>
      </c>
      <c r="BX1" s="312">
        <v>2021</v>
      </c>
      <c r="BY1" s="312">
        <v>2021</v>
      </c>
      <c r="BZ1" s="312"/>
      <c r="CA1" s="313">
        <v>2022</v>
      </c>
      <c r="CB1" s="313">
        <v>2022</v>
      </c>
      <c r="CC1" s="313">
        <v>2022</v>
      </c>
      <c r="CD1" s="313">
        <v>2022</v>
      </c>
      <c r="CF1" s="313">
        <v>2023</v>
      </c>
      <c r="CG1" s="313">
        <v>2023</v>
      </c>
      <c r="CH1" s="313">
        <v>2023</v>
      </c>
      <c r="CI1" s="313">
        <v>2023</v>
      </c>
      <c r="CK1" s="313">
        <v>2024</v>
      </c>
      <c r="CL1" s="313">
        <v>2024</v>
      </c>
      <c r="CM1" s="313">
        <v>2024</v>
      </c>
      <c r="CN1" s="313">
        <v>2024</v>
      </c>
      <c r="CP1" s="313">
        <v>2025</v>
      </c>
      <c r="CQ1" s="313">
        <v>2025</v>
      </c>
      <c r="CR1" s="313">
        <v>2025</v>
      </c>
      <c r="CS1" s="313">
        <v>2025</v>
      </c>
      <c r="CU1" s="313">
        <v>2026</v>
      </c>
      <c r="CV1" s="313">
        <v>2026</v>
      </c>
      <c r="CW1" s="313">
        <v>2026</v>
      </c>
      <c r="CX1" s="313">
        <v>2026</v>
      </c>
      <c r="CZ1" s="313">
        <v>2027</v>
      </c>
      <c r="DA1" s="313">
        <v>2027</v>
      </c>
      <c r="DB1" s="313">
        <v>2027</v>
      </c>
      <c r="DC1" s="313">
        <v>2027</v>
      </c>
    </row>
    <row r="2" spans="1:108" s="313" customFormat="1" ht="13.5" thickBot="1">
      <c r="A2" s="314"/>
      <c r="B2" s="314"/>
      <c r="C2" s="315"/>
      <c r="D2" s="313" t="s">
        <v>80</v>
      </c>
      <c r="E2" s="313" t="s">
        <v>81</v>
      </c>
      <c r="F2" s="313" t="s">
        <v>82</v>
      </c>
      <c r="G2" s="313" t="s">
        <v>83</v>
      </c>
      <c r="H2" s="312">
        <v>2007</v>
      </c>
      <c r="I2" s="313" t="s">
        <v>80</v>
      </c>
      <c r="J2" s="313" t="s">
        <v>81</v>
      </c>
      <c r="K2" s="313" t="s">
        <v>82</v>
      </c>
      <c r="L2" s="313" t="s">
        <v>83</v>
      </c>
      <c r="M2" s="312">
        <f>H2+1</f>
        <v>2008</v>
      </c>
      <c r="N2" s="313" t="s">
        <v>80</v>
      </c>
      <c r="O2" s="313" t="s">
        <v>81</v>
      </c>
      <c r="P2" s="313" t="s">
        <v>82</v>
      </c>
      <c r="Q2" s="313" t="s">
        <v>83</v>
      </c>
      <c r="R2" s="312">
        <f>M2+1</f>
        <v>2009</v>
      </c>
      <c r="S2" s="313" t="s">
        <v>80</v>
      </c>
      <c r="T2" s="313" t="s">
        <v>81</v>
      </c>
      <c r="U2" s="313" t="s">
        <v>82</v>
      </c>
      <c r="V2" s="313" t="s">
        <v>83</v>
      </c>
      <c r="W2" s="312">
        <f>R2+1</f>
        <v>2010</v>
      </c>
      <c r="X2" s="313" t="s">
        <v>80</v>
      </c>
      <c r="Y2" s="313" t="s">
        <v>81</v>
      </c>
      <c r="Z2" s="313" t="s">
        <v>82</v>
      </c>
      <c r="AA2" s="313" t="s">
        <v>83</v>
      </c>
      <c r="AB2" s="312">
        <f>W2+1</f>
        <v>2011</v>
      </c>
      <c r="AC2" s="313" t="s">
        <v>80</v>
      </c>
      <c r="AD2" s="313" t="s">
        <v>81</v>
      </c>
      <c r="AE2" s="313" t="s">
        <v>82</v>
      </c>
      <c r="AF2" s="313" t="s">
        <v>83</v>
      </c>
      <c r="AG2" s="312">
        <f>AB2+1</f>
        <v>2012</v>
      </c>
      <c r="AH2" s="313" t="s">
        <v>80</v>
      </c>
      <c r="AI2" s="313" t="s">
        <v>81</v>
      </c>
      <c r="AJ2" s="313" t="s">
        <v>82</v>
      </c>
      <c r="AK2" s="313" t="s">
        <v>83</v>
      </c>
      <c r="AL2" s="312">
        <f>AG2+1</f>
        <v>2013</v>
      </c>
      <c r="AM2" s="313" t="s">
        <v>80</v>
      </c>
      <c r="AN2" s="313" t="s">
        <v>81</v>
      </c>
      <c r="AO2" s="313" t="s">
        <v>82</v>
      </c>
      <c r="AP2" s="313" t="s">
        <v>83</v>
      </c>
      <c r="AQ2" s="312">
        <f>AL2+1</f>
        <v>2014</v>
      </c>
      <c r="AR2" s="313" t="s">
        <v>80</v>
      </c>
      <c r="AS2" s="313" t="s">
        <v>81</v>
      </c>
      <c r="AT2" s="313" t="s">
        <v>82</v>
      </c>
      <c r="AU2" s="313" t="s">
        <v>83</v>
      </c>
      <c r="AV2" s="312">
        <f>AQ2+1</f>
        <v>2015</v>
      </c>
      <c r="AW2" s="313" t="s">
        <v>80</v>
      </c>
      <c r="AX2" s="313" t="s">
        <v>81</v>
      </c>
      <c r="AY2" s="313" t="s">
        <v>82</v>
      </c>
      <c r="AZ2" s="313" t="s">
        <v>83</v>
      </c>
      <c r="BA2" s="312">
        <f>AV2+1</f>
        <v>2016</v>
      </c>
      <c r="BB2" s="313" t="s">
        <v>80</v>
      </c>
      <c r="BC2" s="313" t="s">
        <v>81</v>
      </c>
      <c r="BD2" s="313" t="s">
        <v>82</v>
      </c>
      <c r="BE2" s="313" t="s">
        <v>83</v>
      </c>
      <c r="BF2" s="312">
        <f>BA2+1</f>
        <v>2017</v>
      </c>
      <c r="BG2" s="313" t="s">
        <v>80</v>
      </c>
      <c r="BH2" s="313" t="s">
        <v>81</v>
      </c>
      <c r="BI2" s="313" t="s">
        <v>82</v>
      </c>
      <c r="BJ2" s="313" t="s">
        <v>83</v>
      </c>
      <c r="BK2" s="312">
        <f>BF2+1</f>
        <v>2018</v>
      </c>
      <c r="BL2" s="313" t="s">
        <v>80</v>
      </c>
      <c r="BM2" s="313" t="s">
        <v>81</v>
      </c>
      <c r="BN2" s="313" t="s">
        <v>82</v>
      </c>
      <c r="BO2" s="313" t="s">
        <v>83</v>
      </c>
      <c r="BP2" s="312">
        <f>BK2+1</f>
        <v>2019</v>
      </c>
      <c r="BQ2" s="313" t="s">
        <v>80</v>
      </c>
      <c r="BR2" s="313" t="s">
        <v>81</v>
      </c>
      <c r="BS2" s="313" t="s">
        <v>82</v>
      </c>
      <c r="BT2" s="313" t="s">
        <v>83</v>
      </c>
      <c r="BU2" s="312">
        <v>2020</v>
      </c>
      <c r="BV2" s="313" t="s">
        <v>80</v>
      </c>
      <c r="BW2" s="313" t="s">
        <v>81</v>
      </c>
      <c r="BX2" s="313" t="s">
        <v>82</v>
      </c>
      <c r="BY2" s="313" t="s">
        <v>83</v>
      </c>
      <c r="BZ2" s="312">
        <v>2021</v>
      </c>
      <c r="CA2" s="313" t="s">
        <v>80</v>
      </c>
      <c r="CB2" s="313" t="s">
        <v>81</v>
      </c>
      <c r="CC2" s="313" t="s">
        <v>82</v>
      </c>
      <c r="CD2" s="313" t="s">
        <v>83</v>
      </c>
      <c r="CE2" s="312">
        <v>2022</v>
      </c>
      <c r="CF2" s="313" t="s">
        <v>80</v>
      </c>
      <c r="CG2" s="313" t="s">
        <v>81</v>
      </c>
      <c r="CH2" s="313" t="s">
        <v>82</v>
      </c>
      <c r="CI2" s="313" t="s">
        <v>83</v>
      </c>
      <c r="CJ2" s="312">
        <v>2023</v>
      </c>
      <c r="CK2" s="313" t="s">
        <v>80</v>
      </c>
      <c r="CL2" s="313" t="s">
        <v>81</v>
      </c>
      <c r="CM2" s="313" t="s">
        <v>82</v>
      </c>
      <c r="CN2" s="313" t="s">
        <v>83</v>
      </c>
      <c r="CO2" s="312">
        <v>2024</v>
      </c>
      <c r="CP2" s="313" t="s">
        <v>80</v>
      </c>
      <c r="CQ2" s="313" t="s">
        <v>81</v>
      </c>
      <c r="CR2" s="313" t="s">
        <v>82</v>
      </c>
      <c r="CS2" s="313" t="s">
        <v>83</v>
      </c>
      <c r="CT2" s="312">
        <v>2025</v>
      </c>
      <c r="CU2" s="313" t="s">
        <v>80</v>
      </c>
      <c r="CV2" s="313" t="s">
        <v>81</v>
      </c>
      <c r="CW2" s="313" t="s">
        <v>82</v>
      </c>
      <c r="CX2" s="313" t="s">
        <v>83</v>
      </c>
      <c r="CY2" s="312">
        <v>2026</v>
      </c>
      <c r="CZ2" s="313" t="s">
        <v>80</v>
      </c>
      <c r="DA2" s="313" t="s">
        <v>81</v>
      </c>
      <c r="DB2" s="313" t="s">
        <v>82</v>
      </c>
      <c r="DC2" s="313" t="s">
        <v>83</v>
      </c>
      <c r="DD2" s="312">
        <v>2027</v>
      </c>
    </row>
    <row r="3" spans="1:108">
      <c r="B3" s="285"/>
      <c r="C3" s="286"/>
      <c r="D3" s="333"/>
      <c r="E3" s="334"/>
      <c r="F3" s="334"/>
      <c r="G3" s="334"/>
      <c r="H3" s="297">
        <v>2007</v>
      </c>
      <c r="I3" s="333"/>
      <c r="J3" s="334"/>
      <c r="K3" s="334"/>
      <c r="L3" s="334"/>
      <c r="M3" s="297" t="s">
        <v>0</v>
      </c>
      <c r="N3" s="333"/>
      <c r="O3" s="334"/>
      <c r="P3" s="334"/>
      <c r="Q3" s="334"/>
      <c r="R3" s="297">
        <v>2009</v>
      </c>
      <c r="S3" s="333"/>
      <c r="T3" s="334"/>
      <c r="U3" s="334"/>
      <c r="V3" s="334"/>
      <c r="W3" s="297">
        <v>2010</v>
      </c>
      <c r="X3" s="333"/>
      <c r="Y3" s="334"/>
      <c r="Z3" s="334"/>
      <c r="AA3" s="334"/>
      <c r="AB3" s="297">
        <v>2011</v>
      </c>
      <c r="AC3" s="333"/>
      <c r="AD3" s="334"/>
      <c r="AE3" s="334"/>
      <c r="AF3" s="334"/>
      <c r="AG3" s="297">
        <v>2012</v>
      </c>
      <c r="AH3" s="333"/>
      <c r="AI3" s="334"/>
      <c r="AJ3" s="334"/>
      <c r="AK3" s="334"/>
      <c r="AL3" s="297">
        <v>2013</v>
      </c>
      <c r="AM3" s="333"/>
      <c r="AN3" s="334"/>
      <c r="AO3" s="334"/>
      <c r="AP3" s="334"/>
      <c r="AQ3" s="297">
        <v>2014</v>
      </c>
      <c r="AR3" s="333"/>
      <c r="AS3" s="334"/>
      <c r="AT3" s="334"/>
      <c r="AU3" s="334"/>
      <c r="AV3" s="297">
        <v>2015</v>
      </c>
      <c r="AW3" s="333"/>
      <c r="AX3" s="334"/>
      <c r="AY3" s="334"/>
      <c r="AZ3" s="334"/>
      <c r="BA3" s="297">
        <v>2016</v>
      </c>
      <c r="BB3" s="333"/>
      <c r="BC3" s="334"/>
      <c r="BD3" s="334"/>
      <c r="BE3" s="334"/>
      <c r="BF3" s="297">
        <v>2017</v>
      </c>
      <c r="BG3" s="333"/>
      <c r="BH3" s="334"/>
      <c r="BI3" s="334"/>
      <c r="BJ3" s="334"/>
      <c r="BK3" s="297">
        <v>2018</v>
      </c>
      <c r="BL3" s="333"/>
      <c r="BM3" s="334"/>
      <c r="BN3" s="334"/>
      <c r="BO3" s="334"/>
      <c r="BP3" s="297">
        <v>2019</v>
      </c>
      <c r="BQ3" s="333"/>
      <c r="BR3" s="334"/>
      <c r="BS3" s="334"/>
      <c r="BT3" s="334"/>
      <c r="BU3" s="297">
        <v>2020</v>
      </c>
      <c r="BV3" s="333"/>
      <c r="BW3" s="334"/>
      <c r="BX3" s="334"/>
      <c r="BY3" s="334"/>
      <c r="BZ3" s="297">
        <v>2021</v>
      </c>
      <c r="CA3" s="333"/>
      <c r="CB3" s="334"/>
      <c r="CC3" s="334"/>
      <c r="CD3" s="334"/>
      <c r="CE3" s="297">
        <v>2022</v>
      </c>
      <c r="CF3" s="333"/>
      <c r="CG3" s="334"/>
      <c r="CH3" s="334"/>
      <c r="CI3" s="334"/>
      <c r="CJ3" s="297">
        <v>2023</v>
      </c>
      <c r="CK3" s="333"/>
      <c r="CL3" s="334"/>
      <c r="CM3" s="334"/>
      <c r="CN3" s="334"/>
      <c r="CO3" s="297">
        <v>2024</v>
      </c>
      <c r="CP3" s="333"/>
      <c r="CQ3" s="334"/>
      <c r="CR3" s="334"/>
      <c r="CS3" s="334"/>
      <c r="CT3" s="297" t="s">
        <v>77</v>
      </c>
      <c r="CU3" s="333"/>
      <c r="CV3" s="334"/>
      <c r="CW3" s="334"/>
      <c r="CX3" s="334"/>
      <c r="CY3" s="297" t="s">
        <v>78</v>
      </c>
      <c r="CZ3" s="333"/>
      <c r="DA3" s="334"/>
      <c r="DB3" s="334"/>
      <c r="DC3" s="334"/>
      <c r="DD3" s="297" t="s">
        <v>88</v>
      </c>
    </row>
    <row r="4" spans="1:108" ht="13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  <c r="CZ4" s="299" t="s">
        <v>1</v>
      </c>
      <c r="DA4" s="299" t="s">
        <v>2</v>
      </c>
      <c r="DB4" s="299" t="s">
        <v>3</v>
      </c>
      <c r="DC4" s="299" t="s">
        <v>4</v>
      </c>
      <c r="DD4" s="298" t="s">
        <v>5</v>
      </c>
    </row>
    <row r="5" spans="1:108" ht="13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25"/>
      <c r="CS5" s="26"/>
      <c r="CT5" s="27"/>
      <c r="CU5" s="136"/>
      <c r="CV5" s="136"/>
      <c r="CW5" s="136"/>
      <c r="CX5" s="26"/>
      <c r="CY5" s="27"/>
      <c r="CZ5" s="136"/>
      <c r="DA5" s="136"/>
      <c r="DB5" s="136"/>
      <c r="DC5" s="26"/>
      <c r="DD5" s="27"/>
    </row>
    <row r="6" spans="1:108" ht="13" customHeight="1">
      <c r="B6" s="28" t="s">
        <v>6</v>
      </c>
      <c r="C6" s="29" t="s">
        <v>7</v>
      </c>
      <c r="D6" s="145">
        <v>5.1175924786978744</v>
      </c>
      <c r="E6" s="145">
        <v>6.5469525481176571</v>
      </c>
      <c r="F6" s="145">
        <v>5.8871858987954884</v>
      </c>
      <c r="G6" s="145">
        <v>6.2269981749341508</v>
      </c>
      <c r="H6" s="175">
        <v>6.0698951027909676</v>
      </c>
      <c r="I6" s="145">
        <v>5.6203928763620459</v>
      </c>
      <c r="J6" s="145">
        <v>5.9571325610046078</v>
      </c>
      <c r="K6" s="145">
        <v>6.5703229216304004</v>
      </c>
      <c r="L6" s="145">
        <v>1.0428980099760787</v>
      </c>
      <c r="M6" s="175">
        <v>5.0941770834585176</v>
      </c>
      <c r="N6" s="145">
        <v>-1.6398420477440334</v>
      </c>
      <c r="O6" s="145">
        <v>-1.8380379429147276</v>
      </c>
      <c r="P6" s="145">
        <v>-1.1462725861402512</v>
      </c>
      <c r="Q6" s="145">
        <v>5.3786786904098438</v>
      </c>
      <c r="R6" s="175">
        <v>-0.12581412976262474</v>
      </c>
      <c r="S6" s="145">
        <v>9.1174883676948824</v>
      </c>
      <c r="T6" s="145">
        <v>8.507593725123952</v>
      </c>
      <c r="U6" s="145">
        <v>6.9623229981486512</v>
      </c>
      <c r="V6" s="145">
        <v>5.7675173030071747</v>
      </c>
      <c r="W6" s="175">
        <v>7.5282491203301882</v>
      </c>
      <c r="X6" s="145">
        <v>5.0185202059174205</v>
      </c>
      <c r="Y6" s="145">
        <v>4.7444346153023398</v>
      </c>
      <c r="Z6" s="145">
        <v>3.5981126250167694</v>
      </c>
      <c r="AA6" s="145">
        <v>3.0892069299472746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>IFERROR(HLOOKUP(CI1,'Brasil - Anual'!2:6,5,FALSE),HLOOKUP(CI1&amp;"P",'Brasil - Anual'!2:6,5,FALSE))</f>
        <v>3.2416517981320281</v>
      </c>
      <c r="CK6" s="145">
        <v>2.4603678711410781</v>
      </c>
      <c r="CL6" s="145">
        <v>3.4711079252089716</v>
      </c>
      <c r="CM6" s="145">
        <v>4.1365896567110871</v>
      </c>
      <c r="CN6" s="145">
        <v>3.580004723913488</v>
      </c>
      <c r="CO6" s="175">
        <f>IFERROR(HLOOKUP(CN1,'Brasil - Anual'!2:6,5,FALSE),HLOOKUP(CN1&amp;"P",'Brasil - Anual'!2:6,5,FALSE))</f>
        <v>3.4193154677671478</v>
      </c>
      <c r="CP6" s="145">
        <v>3.1489221531017852</v>
      </c>
      <c r="CQ6" s="145">
        <v>2.3598075946817954</v>
      </c>
      <c r="CR6" s="319">
        <v>1.8236577305046131</v>
      </c>
      <c r="CS6" s="135">
        <v>1.6999999999999904</v>
      </c>
      <c r="CT6" s="31">
        <f>IFERROR(HLOOKUP(CS1,'Brasil - Anual'!2:6,5,FALSE),HLOOKUP(CS1&amp;"P",'Brasil - Anual'!2:6,5,FALSE))</f>
        <v>2.250036756283591</v>
      </c>
      <c r="CU6" s="137">
        <v>1.639999999999997</v>
      </c>
      <c r="CV6" s="137">
        <v>1.7400000000000082</v>
      </c>
      <c r="CW6" s="137">
        <v>1.639999999999997</v>
      </c>
      <c r="CX6" s="135">
        <v>1.6000000000000014</v>
      </c>
      <c r="CY6" s="31">
        <f>IFERROR(HLOOKUP(CX1,'Brasil - Anual'!2:6,5,FALSE),HLOOKUP(CX1&amp;"P",'Brasil - Anual'!2:6,5,FALSE))</f>
        <v>1.6551909768616868</v>
      </c>
      <c r="CZ6" s="137">
        <v>0.95000000000000639</v>
      </c>
      <c r="DA6" s="137">
        <v>1.9500000000000073</v>
      </c>
      <c r="DB6" s="137">
        <v>1.8000000000000016</v>
      </c>
      <c r="DC6" s="135">
        <v>2.0000000000000018</v>
      </c>
      <c r="DD6" s="31">
        <f>IFERROR(HLOOKUP(DC1,'Brasil - Anual'!2:6,5,FALSE),HLOOKUP(DC1&amp;"P",'Brasil - Anual'!2:6,5,FALSE))</f>
        <v>1.6784286181016794</v>
      </c>
    </row>
    <row r="7" spans="1:108" ht="13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155"/>
      <c r="CT7" s="167"/>
      <c r="CU7" s="138"/>
      <c r="CV7" s="138"/>
      <c r="CW7" s="138"/>
      <c r="CX7" s="34"/>
      <c r="CY7" s="167"/>
      <c r="CZ7" s="138"/>
      <c r="DA7" s="138"/>
      <c r="DB7" s="138"/>
      <c r="DC7" s="34"/>
      <c r="DD7" s="167"/>
    </row>
    <row r="8" spans="1:108" ht="13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319">
        <v>0.7770014105062284</v>
      </c>
      <c r="CT8" s="31">
        <v>4.4467291035842571</v>
      </c>
      <c r="CU8" s="137">
        <v>1.042576831386266</v>
      </c>
      <c r="CV8" s="137">
        <v>0.76158728294695166</v>
      </c>
      <c r="CW8" s="137">
        <v>0.82350744242534191</v>
      </c>
      <c r="CX8" s="135">
        <v>1.2943972068132581</v>
      </c>
      <c r="CY8" s="31">
        <v>3.9792401540403199</v>
      </c>
      <c r="CZ8" s="137">
        <v>1.1555693879800488</v>
      </c>
      <c r="DA8" s="137">
        <v>1.0904485120108331</v>
      </c>
      <c r="DB8" s="137">
        <v>0.57193438099198968</v>
      </c>
      <c r="DC8" s="135">
        <v>1.1561517258423804</v>
      </c>
      <c r="DD8" s="31">
        <v>4.0324975523092554</v>
      </c>
    </row>
    <row r="9" spans="1:108" ht="13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320">
        <v>1.9160531349782239E-2</v>
      </c>
      <c r="CT9" s="208">
        <v>-0.93506185935874342</v>
      </c>
      <c r="CU9" s="221">
        <v>0.61684269945698755</v>
      </c>
      <c r="CV9" s="221">
        <v>0.89441847147837539</v>
      </c>
      <c r="CW9" s="221">
        <v>0.80666615776185946</v>
      </c>
      <c r="CX9" s="220">
        <v>0.75193100904955568</v>
      </c>
      <c r="CY9" s="208">
        <v>3.1051735310822171</v>
      </c>
      <c r="CZ9" s="221">
        <v>0.61306410929307109</v>
      </c>
      <c r="DA9" s="221">
        <v>0.94232966173346533</v>
      </c>
      <c r="DB9" s="221">
        <v>0.66666574392926226</v>
      </c>
      <c r="DC9" s="220">
        <v>1.4358048072564911</v>
      </c>
      <c r="DD9" s="208">
        <v>3.7061860190276574</v>
      </c>
    </row>
    <row r="10" spans="1:108" ht="13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321"/>
      <c r="CT10" s="40"/>
      <c r="CU10" s="141"/>
      <c r="CV10" s="141"/>
      <c r="CW10" s="141"/>
      <c r="CX10" s="39"/>
      <c r="CY10" s="40"/>
      <c r="CZ10" s="141"/>
      <c r="DA10" s="141"/>
      <c r="DB10" s="141"/>
      <c r="DC10" s="39"/>
      <c r="DD10" s="40"/>
    </row>
    <row r="11" spans="1:108" ht="13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322">
        <v>5.3627151254480294</v>
      </c>
      <c r="CT11" s="42">
        <v>5.5808989631918271</v>
      </c>
      <c r="CU11" s="139">
        <v>5.375</v>
      </c>
      <c r="CV11" s="139">
        <v>5.4125000000000005</v>
      </c>
      <c r="CW11" s="139">
        <v>5.450000000000002</v>
      </c>
      <c r="CX11" s="30">
        <v>5.4875000000000007</v>
      </c>
      <c r="CY11" s="42">
        <v>5.4312500000000012</v>
      </c>
      <c r="CZ11" s="139">
        <v>5.5333333333333341</v>
      </c>
      <c r="DA11" s="139">
        <v>5.583333333333333</v>
      </c>
      <c r="DB11" s="139">
        <v>5.6333333333333329</v>
      </c>
      <c r="DC11" s="30">
        <v>5.6833333333333327</v>
      </c>
      <c r="DD11" s="42">
        <v>5.6083333333333334</v>
      </c>
    </row>
    <row r="12" spans="1:108" s="3" customFormat="1" ht="13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323">
        <f t="shared" si="6"/>
        <v>-8.2091151016588917</v>
      </c>
      <c r="CT12" s="46">
        <f t="shared" si="6"/>
        <v>3.550444980661438</v>
      </c>
      <c r="CU12" s="140">
        <f>(CU11/CP11-1)*100</f>
        <v>-8.1007564822399125</v>
      </c>
      <c r="CV12" s="140">
        <f t="shared" ref="CV12:CY12" si="7">(CV11/CQ11-1)*100</f>
        <v>-4.4980983795613554</v>
      </c>
      <c r="CW12" s="140">
        <f t="shared" si="7"/>
        <v>9.8123216968271088E-2</v>
      </c>
      <c r="CX12" s="37">
        <f t="shared" si="7"/>
        <v>2.3268973203484533</v>
      </c>
      <c r="CY12" s="46">
        <f t="shared" si="7"/>
        <v>-2.6814490672348312</v>
      </c>
      <c r="CZ12" s="140">
        <f>(CZ11/CU11-1)*100</f>
        <v>2.9457364341085368</v>
      </c>
      <c r="DA12" s="140">
        <f t="shared" ref="DA12" si="8">(DA11/CV11-1)*100</f>
        <v>3.156274056966879</v>
      </c>
      <c r="DB12" s="140">
        <f t="shared" ref="DB12" si="9">(DB11/CW11-1)*100</f>
        <v>3.36391437308865</v>
      </c>
      <c r="DC12" s="37">
        <f t="shared" ref="DC12" si="10">(DC11/CX11-1)*100</f>
        <v>3.5687167805618536</v>
      </c>
      <c r="DD12" s="46">
        <f t="shared" ref="DD12" si="11">(DD11/CY11-1)*100</f>
        <v>3.2604526275412216</v>
      </c>
    </row>
    <row r="13" spans="1:108" ht="13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321"/>
      <c r="CT13" s="40"/>
      <c r="CU13" s="141"/>
      <c r="CV13" s="141"/>
      <c r="CW13" s="141"/>
      <c r="CX13" s="39"/>
      <c r="CY13" s="40"/>
      <c r="CZ13" s="141"/>
      <c r="DA13" s="141"/>
      <c r="DB13" s="141"/>
      <c r="DC13" s="39"/>
      <c r="DD13" s="40"/>
    </row>
    <row r="14" spans="1:108" ht="13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323">
        <v>15</v>
      </c>
      <c r="CT14" s="46">
        <f>CS14</f>
        <v>15</v>
      </c>
      <c r="CU14" s="140">
        <v>14.25</v>
      </c>
      <c r="CV14" s="140">
        <v>13.25</v>
      </c>
      <c r="CW14" s="140">
        <v>12.75</v>
      </c>
      <c r="CX14" s="37">
        <v>12.75</v>
      </c>
      <c r="CY14" s="46">
        <f>CX14</f>
        <v>12.75</v>
      </c>
      <c r="CZ14" s="140">
        <v>12.5</v>
      </c>
      <c r="DA14" s="140">
        <v>12</v>
      </c>
      <c r="DB14" s="140">
        <v>11.75</v>
      </c>
      <c r="DC14" s="37">
        <v>11.75</v>
      </c>
      <c r="DD14" s="46">
        <f>DC14</f>
        <v>11.75</v>
      </c>
    </row>
    <row r="15" spans="1:108" ht="13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323">
        <v>15</v>
      </c>
      <c r="CT15" s="46">
        <v>14.5625</v>
      </c>
      <c r="CU15" s="140">
        <v>14.583333333333334</v>
      </c>
      <c r="CV15" s="140">
        <v>13.583333333333334</v>
      </c>
      <c r="CW15" s="140">
        <v>12.916666666666666</v>
      </c>
      <c r="CX15" s="140">
        <v>12.75</v>
      </c>
      <c r="CY15" s="46">
        <v>12.75</v>
      </c>
      <c r="CZ15" s="140">
        <v>14.583333333333334</v>
      </c>
      <c r="DA15" s="140">
        <v>13.583333333333334</v>
      </c>
      <c r="DB15" s="140">
        <v>12.916666666666666</v>
      </c>
      <c r="DC15" s="140">
        <v>12.75</v>
      </c>
      <c r="DD15" s="46">
        <v>12.75</v>
      </c>
    </row>
    <row r="16" spans="1:108" ht="13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324"/>
      <c r="CT16" s="51"/>
      <c r="CU16" s="142"/>
      <c r="CV16" s="142"/>
      <c r="CW16" s="142"/>
      <c r="CX16" s="50"/>
      <c r="CY16" s="51"/>
      <c r="CZ16" s="142"/>
      <c r="DA16" s="142"/>
      <c r="DB16" s="142"/>
      <c r="DC16" s="50"/>
      <c r="DD16" s="51"/>
    </row>
    <row r="18" spans="94:99" ht="13" customHeight="1">
      <c r="CQ18" s="316"/>
      <c r="CU18" s="317"/>
    </row>
    <row r="19" spans="94:99" ht="13" customHeight="1">
      <c r="CP19" s="316"/>
    </row>
  </sheetData>
  <sheetProtection deleteColumns="0"/>
  <mergeCells count="21">
    <mergeCell ref="AC3:AF3"/>
    <mergeCell ref="AR3:AU3"/>
    <mergeCell ref="CF3:CI3"/>
    <mergeCell ref="BG3:BJ3"/>
    <mergeCell ref="BV3:BY3"/>
    <mergeCell ref="D3:G3"/>
    <mergeCell ref="I3:L3"/>
    <mergeCell ref="N3:Q3"/>
    <mergeCell ref="S3:V3"/>
    <mergeCell ref="X3:AA3"/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61" activePane="bottomLeft" state="frozen"/>
      <selection pane="bottomLeft" activeCell="E366" sqref="E366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42" t="s">
        <v>8</v>
      </c>
      <c r="C2" s="336"/>
      <c r="D2" s="336"/>
      <c r="E2" s="343"/>
      <c r="F2" s="344" t="s">
        <v>15</v>
      </c>
      <c r="G2" s="336"/>
      <c r="H2" s="336"/>
      <c r="I2" s="343"/>
      <c r="J2" s="335" t="s">
        <v>16</v>
      </c>
      <c r="K2" s="336"/>
      <c r="L2" s="337"/>
    </row>
    <row r="3" spans="1:12" ht="14.25" customHeight="1">
      <c r="A3" s="273"/>
      <c r="B3" s="345" t="s">
        <v>17</v>
      </c>
      <c r="C3" s="346"/>
      <c r="D3" s="347" t="s">
        <v>18</v>
      </c>
      <c r="E3" s="346"/>
      <c r="F3" s="339" t="s">
        <v>19</v>
      </c>
      <c r="G3" s="341"/>
      <c r="H3" s="339" t="s">
        <v>56</v>
      </c>
      <c r="I3" s="341"/>
      <c r="J3" s="338" t="s">
        <v>20</v>
      </c>
      <c r="K3" s="339"/>
      <c r="L3" s="340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400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0">
        <f t="shared" si="29"/>
        <v>1.0846751017392631E-2</v>
      </c>
      <c r="I367" s="125">
        <v>6.1712851199999994</v>
      </c>
      <c r="J367" s="311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0">
        <f t="shared" si="29"/>
        <v>4.1408295846165677E-2</v>
      </c>
      <c r="I368" s="125">
        <v>6.4268275199999998</v>
      </c>
      <c r="J368" s="311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0">
        <f t="shared" si="29"/>
        <v>1.0452132065308595E-2</v>
      </c>
      <c r="I369" s="125">
        <v>6.49400157</v>
      </c>
      <c r="J369" s="311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0">
        <f t="shared" si="29"/>
        <v>-1.4114068038329597E-2</v>
      </c>
      <c r="I370" s="125">
        <v>6.4023447900000008</v>
      </c>
      <c r="J370" s="311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0.14879866459632207</v>
      </c>
      <c r="L372" s="227">
        <f t="shared" si="33"/>
        <v>1.162680161070706E-2</v>
      </c>
    </row>
    <row r="373" spans="1:1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-1.6179201711912339E-2</v>
      </c>
      <c r="I373" s="134">
        <v>6.2424880000000007</v>
      </c>
      <c r="J373" s="172">
        <v>0.15</v>
      </c>
      <c r="K373" s="226">
        <v>0.14879866459632141</v>
      </c>
      <c r="L373" s="227">
        <f t="shared" si="33"/>
        <v>1.162680161070706E-2</v>
      </c>
    </row>
    <row r="374" spans="1:12">
      <c r="A374" s="186">
        <f t="shared" si="31"/>
        <v>45931</v>
      </c>
      <c r="B374" s="131">
        <v>8.995714126531773E-4</v>
      </c>
      <c r="C374" s="55">
        <v>4.6807071299953318E-2</v>
      </c>
      <c r="D374" s="132">
        <v>-3.5989595777917716E-3</v>
      </c>
      <c r="E374" s="133">
        <v>9.032490772502566E-3</v>
      </c>
      <c r="F374" s="133">
        <f t="shared" si="32"/>
        <v>1.0639097744360893E-2</v>
      </c>
      <c r="G374" s="134">
        <v>5.3765999999999998</v>
      </c>
      <c r="H374" s="150">
        <f t="shared" si="29"/>
        <v>-6.3283389571595627E-3</v>
      </c>
      <c r="I374" s="134">
        <v>6.2029834199999998</v>
      </c>
      <c r="J374" s="172">
        <v>0.15</v>
      </c>
      <c r="K374" s="226">
        <v>0.14879866459632141</v>
      </c>
      <c r="L374" s="227">
        <f t="shared" si="33"/>
        <v>1.162680161070706E-2</v>
      </c>
    </row>
    <row r="375" spans="1:12">
      <c r="A375" s="186">
        <f t="shared" si="31"/>
        <v>45962</v>
      </c>
      <c r="B375" s="131">
        <v>1.8002411182673761E-3</v>
      </c>
      <c r="C375" s="55">
        <v>4.4617817397791804E-2</v>
      </c>
      <c r="D375" s="132">
        <v>2.7051263206736564E-3</v>
      </c>
      <c r="E375" s="133">
        <v>-1.1728932610273191E-3</v>
      </c>
      <c r="F375" s="133">
        <f t="shared" si="32"/>
        <v>-7.7186325930885813E-3</v>
      </c>
      <c r="G375" s="134">
        <v>5.3350999999999997</v>
      </c>
      <c r="H375" s="150">
        <f t="shared" si="29"/>
        <v>-2.4721072041814507E-3</v>
      </c>
      <c r="I375" s="134">
        <v>6.1876489799999996</v>
      </c>
      <c r="J375" s="172">
        <v>0.15</v>
      </c>
      <c r="K375" s="226">
        <v>0.14879866459632077</v>
      </c>
      <c r="L375" s="227">
        <f t="shared" si="33"/>
        <v>1.1626801610706838E-2</v>
      </c>
    </row>
    <row r="376" spans="1:12" ht="13.5" thickBot="1">
      <c r="A376" s="230">
        <f t="shared" si="31"/>
        <v>45992</v>
      </c>
      <c r="B376" s="231">
        <v>5.0549265883716998E-3</v>
      </c>
      <c r="C376" s="232">
        <v>4.4467291035842571E-2</v>
      </c>
      <c r="D376" s="233">
        <v>1.0961646712002171E-3</v>
      </c>
      <c r="E376" s="234">
        <v>-9.3506185935874342E-3</v>
      </c>
      <c r="F376" s="234">
        <f t="shared" si="32"/>
        <v>2.7928248767594699E-3</v>
      </c>
      <c r="G376" s="235">
        <v>5.35</v>
      </c>
      <c r="H376" s="236">
        <f t="shared" si="29"/>
        <v>2.0258262937209892E-2</v>
      </c>
      <c r="I376" s="235">
        <v>6.3129999999999988</v>
      </c>
      <c r="J376" s="237">
        <v>0.15</v>
      </c>
      <c r="K376" s="237">
        <v>0.14879866459632141</v>
      </c>
      <c r="L376" s="238">
        <f t="shared" si="33"/>
        <v>1.162680161070706E-2</v>
      </c>
    </row>
    <row r="377" spans="1:12" ht="13.5" thickTop="1">
      <c r="A377" s="188">
        <f t="shared" si="31"/>
        <v>46023</v>
      </c>
      <c r="B377" s="80">
        <v>2.1776533661264086E-3</v>
      </c>
      <c r="C377" s="81">
        <v>4.5069784838284388E-2</v>
      </c>
      <c r="D377" s="108">
        <v>1.1426385215869139E-3</v>
      </c>
      <c r="E377" s="82">
        <v>-1.0889263437724228E-2</v>
      </c>
      <c r="F377" s="82">
        <f t="shared" si="32"/>
        <v>2.3364485981309802E-3</v>
      </c>
      <c r="G377" s="83">
        <v>5.3624999999999998</v>
      </c>
      <c r="H377" s="151">
        <f t="shared" si="29"/>
        <v>2.3364485981309802E-3</v>
      </c>
      <c r="I377" s="83">
        <v>6.3277499999999991</v>
      </c>
      <c r="J377" s="173">
        <v>0.14749999999999999</v>
      </c>
      <c r="K377" s="228">
        <v>0.14844159998898562</v>
      </c>
      <c r="L377" s="229">
        <f t="shared" ref="L377:L388" si="34">((1+K377)^(1/12))-1</f>
        <v>1.1600595423476356E-2</v>
      </c>
    </row>
    <row r="378" spans="1:12">
      <c r="A378" s="188">
        <f t="shared" si="31"/>
        <v>46054</v>
      </c>
      <c r="B378" s="80">
        <v>5.3387941160245589E-3</v>
      </c>
      <c r="C378" s="81">
        <v>3.7062996267885007E-2</v>
      </c>
      <c r="D378" s="108">
        <v>1.759812564066543E-3</v>
      </c>
      <c r="E378" s="82">
        <v>-1.9483661391358376E-2</v>
      </c>
      <c r="F378" s="82">
        <f t="shared" si="32"/>
        <v>2.3310023310023631E-3</v>
      </c>
      <c r="G378" s="83">
        <v>5.375</v>
      </c>
      <c r="H378" s="151">
        <f t="shared" si="29"/>
        <v>2.3310023310023631E-3</v>
      </c>
      <c r="I378" s="83">
        <v>6.3424999999999994</v>
      </c>
      <c r="J378" s="173">
        <v>0.14749999999999999</v>
      </c>
      <c r="K378" s="228">
        <v>0.14630154448388186</v>
      </c>
      <c r="L378" s="229">
        <f t="shared" si="34"/>
        <v>1.1443372757182768E-2</v>
      </c>
    </row>
    <row r="379" spans="1:12">
      <c r="A379" s="188">
        <f t="shared" si="31"/>
        <v>46082</v>
      </c>
      <c r="B379" s="80">
        <v>2.8760437201471589E-3</v>
      </c>
      <c r="C379" s="81">
        <v>3.4253551918602021E-2</v>
      </c>
      <c r="D379" s="108">
        <v>3.2545124717628937E-3</v>
      </c>
      <c r="E379" s="82">
        <v>-1.2937670436015569E-2</v>
      </c>
      <c r="F379" s="82">
        <f t="shared" si="32"/>
        <v>2.3255813953488857E-3</v>
      </c>
      <c r="G379" s="83">
        <v>5.3875000000000002</v>
      </c>
      <c r="H379" s="151">
        <f t="shared" si="29"/>
        <v>2.3255813953488857E-3</v>
      </c>
      <c r="I379" s="83">
        <v>6.3572499999999996</v>
      </c>
      <c r="J379" s="173">
        <v>0.14249999999999999</v>
      </c>
      <c r="K379" s="228">
        <v>0.14402958096957189</v>
      </c>
      <c r="L379" s="229">
        <f t="shared" si="34"/>
        <v>1.127616453001723E-2</v>
      </c>
    </row>
    <row r="380" spans="1:12">
      <c r="A380" s="188">
        <f t="shared" si="31"/>
        <v>46113</v>
      </c>
      <c r="B380" s="80">
        <v>3.605762815003688E-3</v>
      </c>
      <c r="C380" s="81">
        <v>3.3537917746621293E-2</v>
      </c>
      <c r="D380" s="108">
        <v>3.3896900972922861E-3</v>
      </c>
      <c r="E380" s="82">
        <v>-1.1937459161739605E-2</v>
      </c>
      <c r="F380" s="82">
        <f t="shared" si="32"/>
        <v>2.3201856148491462E-3</v>
      </c>
      <c r="G380" s="83">
        <v>5.4</v>
      </c>
      <c r="H380" s="151">
        <f t="shared" si="29"/>
        <v>2.3201856148491462E-3</v>
      </c>
      <c r="I380" s="83">
        <v>6.3719999999999999</v>
      </c>
      <c r="J380" s="173">
        <v>0.13750000000000001</v>
      </c>
      <c r="K380" s="228">
        <v>0.1408088322177615</v>
      </c>
      <c r="L380" s="229">
        <f t="shared" si="34"/>
        <v>1.1038606809593787E-2</v>
      </c>
    </row>
    <row r="381" spans="1:12">
      <c r="A381" s="188">
        <f t="shared" si="31"/>
        <v>46143</v>
      </c>
      <c r="B381" s="80">
        <v>1.7206119740764692E-3</v>
      </c>
      <c r="C381" s="81">
        <v>3.2631252861368587E-2</v>
      </c>
      <c r="D381" s="108">
        <v>2.9167531533815794E-3</v>
      </c>
      <c r="E381" s="82">
        <v>-4.1767391364454509E-3</v>
      </c>
      <c r="F381" s="82">
        <f t="shared" si="32"/>
        <v>2.3148148148148806E-3</v>
      </c>
      <c r="G381" s="83">
        <v>5.4125000000000005</v>
      </c>
      <c r="H381" s="151">
        <f t="shared" si="29"/>
        <v>2.3148148148148806E-3</v>
      </c>
      <c r="I381" s="83">
        <v>6.3867500000000001</v>
      </c>
      <c r="J381" s="173">
        <v>0.13750000000000001</v>
      </c>
      <c r="K381" s="228">
        <v>0.13631561829706554</v>
      </c>
      <c r="L381" s="229">
        <f t="shared" si="34"/>
        <v>1.0706164744432645E-2</v>
      </c>
    </row>
    <row r="382" spans="1:12">
      <c r="A382" s="188">
        <f t="shared" si="31"/>
        <v>46174</v>
      </c>
      <c r="B382" s="80">
        <v>2.2711826609604913E-3</v>
      </c>
      <c r="C382" s="81">
        <v>3.2498424032916917E-2</v>
      </c>
      <c r="D382" s="108">
        <v>2.6113603606772173E-3</v>
      </c>
      <c r="E382" s="82">
        <v>1.5381457162401801E-2</v>
      </c>
      <c r="F382" s="82">
        <f t="shared" si="32"/>
        <v>2.3094688221709792E-3</v>
      </c>
      <c r="G382" s="83">
        <v>5.4250000000000007</v>
      </c>
      <c r="H382" s="151">
        <f t="shared" si="29"/>
        <v>2.3094688221709792E-3</v>
      </c>
      <c r="I382" s="83">
        <v>6.4015000000000004</v>
      </c>
      <c r="J382" s="173">
        <v>0.13250000000000001</v>
      </c>
      <c r="K382" s="228">
        <v>0.13393451946385293</v>
      </c>
      <c r="L382" s="229">
        <f t="shared" si="34"/>
        <v>1.0529504194808803E-2</v>
      </c>
    </row>
    <row r="383" spans="1:12">
      <c r="A383" s="188">
        <f t="shared" si="31"/>
        <v>46204</v>
      </c>
      <c r="B383" s="80">
        <v>-6.7544032749666805E-5</v>
      </c>
      <c r="C383" s="81">
        <v>2.9751854205821715E-2</v>
      </c>
      <c r="D383" s="108">
        <v>1.0967871118114925E-3</v>
      </c>
      <c r="E383" s="82">
        <v>2.4366955399200307E-2</v>
      </c>
      <c r="F383" s="82">
        <f t="shared" si="32"/>
        <v>2.3041474654377225E-3</v>
      </c>
      <c r="G383" s="83">
        <v>5.4375000000000009</v>
      </c>
      <c r="H383" s="151">
        <f t="shared" si="29"/>
        <v>2.3041474654377225E-3</v>
      </c>
      <c r="I383" s="83">
        <v>6.4162500000000007</v>
      </c>
      <c r="J383" s="173">
        <v>0.13250000000000001</v>
      </c>
      <c r="K383" s="228">
        <v>0.13132108005547663</v>
      </c>
      <c r="L383" s="229">
        <f t="shared" si="34"/>
        <v>1.0335213764587792E-2</v>
      </c>
    </row>
    <row r="384" spans="1:12">
      <c r="A384" s="188">
        <f t="shared" si="31"/>
        <v>46235</v>
      </c>
      <c r="B384" s="80">
        <v>4.5032396836077737E-3</v>
      </c>
      <c r="C384" s="81">
        <v>3.5528836372920924E-2</v>
      </c>
      <c r="D384" s="108">
        <v>2.3629654145675971E-3</v>
      </c>
      <c r="E384" s="82">
        <v>2.3141003264699034E-2</v>
      </c>
      <c r="F384" s="82">
        <f t="shared" si="32"/>
        <v>2.2988505747125743E-3</v>
      </c>
      <c r="G384" s="83">
        <v>5.4500000000000011</v>
      </c>
      <c r="H384" s="151">
        <f t="shared" si="29"/>
        <v>2.2988505747125743E-3</v>
      </c>
      <c r="I384" s="83">
        <v>6.4310000000000009</v>
      </c>
      <c r="J384" s="173">
        <v>0.1275</v>
      </c>
      <c r="K384" s="228">
        <v>0.12680312110982406</v>
      </c>
      <c r="L384" s="229">
        <f t="shared" si="34"/>
        <v>9.9983635207352428E-3</v>
      </c>
    </row>
    <row r="385" spans="1:12">
      <c r="A385" s="188">
        <f t="shared" si="31"/>
        <v>46266</v>
      </c>
      <c r="B385" s="80">
        <v>3.7829042789407907E-3</v>
      </c>
      <c r="C385" s="81">
        <v>3.4481306036368675E-2</v>
      </c>
      <c r="D385" s="108">
        <v>4.5884306549783815E-3</v>
      </c>
      <c r="E385" s="82">
        <v>2.3552878811992084E-2</v>
      </c>
      <c r="F385" s="82">
        <f t="shared" si="32"/>
        <v>2.2935779816513069E-3</v>
      </c>
      <c r="G385" s="83">
        <v>5.4625000000000012</v>
      </c>
      <c r="H385" s="151">
        <f t="shared" si="29"/>
        <v>2.2935779816513069E-3</v>
      </c>
      <c r="I385" s="83">
        <v>6.4457500000000012</v>
      </c>
      <c r="J385" s="173">
        <v>0.1275</v>
      </c>
      <c r="K385" s="228">
        <v>0.12632859856183443</v>
      </c>
      <c r="L385" s="229">
        <f t="shared" si="34"/>
        <v>9.9629122280184834E-3</v>
      </c>
    </row>
    <row r="386" spans="1:12">
      <c r="A386" s="188">
        <f t="shared" si="31"/>
        <v>46296</v>
      </c>
      <c r="B386" s="80">
        <v>3.1210551688534149E-3</v>
      </c>
      <c r="C386" s="81">
        <v>3.6777324021678881E-2</v>
      </c>
      <c r="D386" s="108">
        <v>2.9212554835296167E-3</v>
      </c>
      <c r="E386" s="82">
        <v>3.0250769145045986E-2</v>
      </c>
      <c r="F386" s="82">
        <f t="shared" si="32"/>
        <v>2.2883295194509046E-3</v>
      </c>
      <c r="G386" s="83">
        <v>5.4750000000000014</v>
      </c>
      <c r="H386" s="151">
        <f t="shared" si="29"/>
        <v>2.2883295194509046E-3</v>
      </c>
      <c r="I386" s="83">
        <v>6.4605000000000015</v>
      </c>
      <c r="J386" s="173">
        <v>0.1275</v>
      </c>
      <c r="K386" s="228">
        <v>0.12632859856183443</v>
      </c>
      <c r="L386" s="229">
        <f t="shared" si="34"/>
        <v>9.9629122280184834E-3</v>
      </c>
    </row>
    <row r="387" spans="1:12">
      <c r="A387" s="188">
        <f t="shared" si="31"/>
        <v>46327</v>
      </c>
      <c r="B387" s="80">
        <v>3.4570494344974279E-3</v>
      </c>
      <c r="C387" s="81">
        <v>3.8491978522660508E-2</v>
      </c>
      <c r="D387" s="108">
        <v>1.7499868676784658E-3</v>
      </c>
      <c r="E387" s="82">
        <v>2.9269390741506918E-2</v>
      </c>
      <c r="F387" s="82">
        <f t="shared" si="32"/>
        <v>2.2831050228311334E-3</v>
      </c>
      <c r="G387" s="83">
        <v>5.4875000000000016</v>
      </c>
      <c r="H387" s="151">
        <f t="shared" si="29"/>
        <v>2.2831050228311334E-3</v>
      </c>
      <c r="I387" s="83">
        <v>6.4752500000000017</v>
      </c>
      <c r="J387" s="173">
        <v>0.1275</v>
      </c>
      <c r="K387" s="228">
        <v>0.12632859856183509</v>
      </c>
      <c r="L387" s="229">
        <f t="shared" si="34"/>
        <v>9.9629122280184834E-3</v>
      </c>
    </row>
    <row r="388" spans="1:12" ht="13.5" thickBot="1">
      <c r="A388" s="230">
        <f t="shared" si="31"/>
        <v>46357</v>
      </c>
      <c r="B388" s="231">
        <v>6.3134789774721423E-3</v>
      </c>
      <c r="C388" s="232">
        <v>3.9792401540403199E-2</v>
      </c>
      <c r="D388" s="233">
        <v>2.8297227936062708E-3</v>
      </c>
      <c r="E388" s="234">
        <v>3.1051735310822171E-2</v>
      </c>
      <c r="F388" s="234">
        <f t="shared" si="32"/>
        <v>2.2779043280178879E-3</v>
      </c>
      <c r="G388" s="235">
        <v>5.5</v>
      </c>
      <c r="H388" s="236">
        <f t="shared" si="29"/>
        <v>2.2779043280178879E-3</v>
      </c>
      <c r="I388" s="235">
        <v>6.4899999999999993</v>
      </c>
      <c r="J388" s="237">
        <v>0.1275</v>
      </c>
      <c r="K388" s="237">
        <v>0.12632859856183509</v>
      </c>
      <c r="L388" s="238">
        <f t="shared" si="34"/>
        <v>9.9629122280184834E-3</v>
      </c>
    </row>
    <row r="389" spans="1:12" ht="13.5" thickTop="1">
      <c r="A389" s="188">
        <f t="shared" si="31"/>
        <v>46388</v>
      </c>
      <c r="B389" s="80">
        <v>3.6971477108416195E-3</v>
      </c>
      <c r="C389" s="81">
        <v>4.1368927088056395E-2</v>
      </c>
      <c r="D389" s="108">
        <v>1.1667580363119434E-3</v>
      </c>
      <c r="E389" s="82">
        <v>3.1076575395097006E-2</v>
      </c>
      <c r="F389" s="82">
        <f t="shared" ref="F389:F400" si="35">G389/G388-1</f>
        <v>3.0303030303029388E-3</v>
      </c>
      <c r="G389" s="83">
        <v>5.5166666666666666</v>
      </c>
      <c r="H389" s="151">
        <f t="shared" ref="H389:H400" si="36">I389/I388-1</f>
        <v>3.0303030303029388E-3</v>
      </c>
      <c r="I389" s="83">
        <v>6.509666666666666</v>
      </c>
      <c r="J389" s="173">
        <v>0.1275</v>
      </c>
      <c r="K389" s="228">
        <v>0.12632859856183487</v>
      </c>
      <c r="L389" s="229">
        <f t="shared" ref="L389:L400" si="37">((1+K389)^(1/12))-1</f>
        <v>9.9629122280184834E-3</v>
      </c>
    </row>
    <row r="390" spans="1:12">
      <c r="A390" s="188">
        <f t="shared" si="31"/>
        <v>46419</v>
      </c>
      <c r="B390" s="80">
        <v>5.2442809043058425E-3</v>
      </c>
      <c r="C390" s="81">
        <v>4.1271026636527708E-2</v>
      </c>
      <c r="D390" s="108">
        <v>1.6717215187918022E-3</v>
      </c>
      <c r="E390" s="82">
        <v>3.0985906342350544E-2</v>
      </c>
      <c r="F390" s="82">
        <f t="shared" si="35"/>
        <v>3.0211480362538623E-3</v>
      </c>
      <c r="G390" s="83">
        <v>5.5333333333333332</v>
      </c>
      <c r="H390" s="151">
        <f t="shared" si="36"/>
        <v>3.0211480362538623E-3</v>
      </c>
      <c r="I390" s="83">
        <v>6.5293333333333328</v>
      </c>
      <c r="J390" s="173">
        <v>0.1275</v>
      </c>
      <c r="K390" s="228">
        <v>0.1263285985618342</v>
      </c>
      <c r="L390" s="229">
        <f t="shared" si="37"/>
        <v>9.9629122280184834E-3</v>
      </c>
    </row>
    <row r="391" spans="1:12">
      <c r="A391" s="188">
        <f t="shared" si="31"/>
        <v>46447</v>
      </c>
      <c r="B391" s="80">
        <v>2.5718306781741251E-3</v>
      </c>
      <c r="C391" s="81">
        <v>4.0955166836590395E-2</v>
      </c>
      <c r="D391" s="108">
        <v>3.2808918993698644E-3</v>
      </c>
      <c r="E391" s="82">
        <v>3.1013014935177274E-2</v>
      </c>
      <c r="F391" s="82">
        <f t="shared" si="35"/>
        <v>3.0120481927711218E-3</v>
      </c>
      <c r="G391" s="83">
        <v>5.55</v>
      </c>
      <c r="H391" s="151">
        <f t="shared" si="36"/>
        <v>3.0120481927711218E-3</v>
      </c>
      <c r="I391" s="83">
        <v>6.5489999999999995</v>
      </c>
      <c r="J391" s="173">
        <v>0.125</v>
      </c>
      <c r="K391" s="228">
        <v>0.12530664182348469</v>
      </c>
      <c r="L391" s="229">
        <f t="shared" si="37"/>
        <v>9.8865159406555936E-3</v>
      </c>
    </row>
    <row r="392" spans="1:12">
      <c r="A392" s="188">
        <f t="shared" si="31"/>
        <v>46478</v>
      </c>
      <c r="B392" s="80">
        <v>5.0484202213716411E-3</v>
      </c>
      <c r="C392" s="81">
        <v>4.2451513048195721E-2</v>
      </c>
      <c r="D392" s="108">
        <v>3.4535082010631601E-3</v>
      </c>
      <c r="E392" s="82">
        <v>3.1078589951769153E-2</v>
      </c>
      <c r="F392" s="82">
        <f t="shared" si="35"/>
        <v>3.0030030030030463E-3</v>
      </c>
      <c r="G392" s="83">
        <v>5.5666666666666664</v>
      </c>
      <c r="H392" s="151">
        <f t="shared" si="36"/>
        <v>3.0030030030030463E-3</v>
      </c>
      <c r="I392" s="83">
        <v>6.5686666666666662</v>
      </c>
      <c r="J392" s="173">
        <v>0.1225</v>
      </c>
      <c r="K392" s="228">
        <v>0.12359410966303662</v>
      </c>
      <c r="L392" s="229">
        <f t="shared" si="37"/>
        <v>9.7583530499469884E-3</v>
      </c>
    </row>
    <row r="393" spans="1:12">
      <c r="A393" s="188">
        <f t="shared" si="31"/>
        <v>46508</v>
      </c>
      <c r="B393" s="80">
        <v>1.7780975121941545E-3</v>
      </c>
      <c r="C393" s="81">
        <v>4.2511336002293731E-2</v>
      </c>
      <c r="D393" s="108">
        <v>2.8929988013493002E-3</v>
      </c>
      <c r="E393" s="82">
        <v>3.1054168579086161E-2</v>
      </c>
      <c r="F393" s="82">
        <f t="shared" si="35"/>
        <v>2.9940119760478723E-3</v>
      </c>
      <c r="G393" s="83">
        <v>5.583333333333333</v>
      </c>
      <c r="H393" s="151">
        <f t="shared" si="36"/>
        <v>2.9940119760478723E-3</v>
      </c>
      <c r="I393" s="83">
        <v>6.5883333333333329</v>
      </c>
      <c r="J393" s="173">
        <v>0.1225</v>
      </c>
      <c r="K393" s="228">
        <v>0.12133551903197352</v>
      </c>
      <c r="L393" s="229">
        <f t="shared" si="37"/>
        <v>9.5890500201583073E-3</v>
      </c>
    </row>
    <row r="394" spans="1:12">
      <c r="A394" s="188">
        <f t="shared" si="31"/>
        <v>46539</v>
      </c>
      <c r="B394" s="80">
        <v>4.0413660683136232E-3</v>
      </c>
      <c r="C394" s="81">
        <v>4.4352590446095297E-2</v>
      </c>
      <c r="D394" s="108">
        <v>3.0474276520682242E-3</v>
      </c>
      <c r="E394" s="82">
        <v>3.1502606544528744E-2</v>
      </c>
      <c r="F394" s="82">
        <f t="shared" si="35"/>
        <v>2.9850746268655914E-3</v>
      </c>
      <c r="G394" s="83">
        <v>5.6</v>
      </c>
      <c r="H394" s="151">
        <f t="shared" si="36"/>
        <v>2.9850746268655914E-3</v>
      </c>
      <c r="I394" s="83">
        <v>6.6079999999999997</v>
      </c>
      <c r="J394" s="173">
        <v>0.12</v>
      </c>
      <c r="K394" s="228">
        <v>0.1201999643874011</v>
      </c>
      <c r="L394" s="229">
        <f t="shared" si="37"/>
        <v>9.503811185435973E-3</v>
      </c>
    </row>
    <row r="395" spans="1:12">
      <c r="A395" s="188">
        <f t="shared" si="31"/>
        <v>46569</v>
      </c>
      <c r="B395" s="80">
        <v>2.6250646755063833E-3</v>
      </c>
      <c r="C395" s="81">
        <v>4.7164813274491069E-2</v>
      </c>
      <c r="D395" s="108">
        <v>8.3651965040254517E-4</v>
      </c>
      <c r="E395" s="82">
        <v>3.1234434107759279E-2</v>
      </c>
      <c r="F395" s="82">
        <f t="shared" si="35"/>
        <v>2.9761904761904656E-3</v>
      </c>
      <c r="G395" s="83">
        <v>5.6166666666666663</v>
      </c>
      <c r="H395" s="151">
        <f t="shared" si="36"/>
        <v>2.9761904761902436E-3</v>
      </c>
      <c r="I395" s="83">
        <v>6.6276666666666655</v>
      </c>
      <c r="J395" s="173">
        <v>0.12</v>
      </c>
      <c r="K395" s="228">
        <v>0.11883881848022139</v>
      </c>
      <c r="L395" s="229">
        <f t="shared" si="37"/>
        <v>9.4015342208340069E-3</v>
      </c>
    </row>
    <row r="396" spans="1:12">
      <c r="A396" s="188">
        <f t="shared" si="31"/>
        <v>46600</v>
      </c>
      <c r="B396" s="80">
        <v>1.167435259833427E-3</v>
      </c>
      <c r="C396" s="81">
        <v>4.3687336170841196E-2</v>
      </c>
      <c r="D396" s="108">
        <v>1.5964095423774971E-3</v>
      </c>
      <c r="E396" s="82">
        <v>3.0445798814611846E-2</v>
      </c>
      <c r="F396" s="82">
        <f t="shared" si="35"/>
        <v>2.9673590504450953E-3</v>
      </c>
      <c r="G396" s="83">
        <v>5.6333333333333329</v>
      </c>
      <c r="H396" s="151">
        <f t="shared" si="36"/>
        <v>2.9673590504450953E-3</v>
      </c>
      <c r="I396" s="83">
        <v>6.6473333333333322</v>
      </c>
      <c r="J396" s="173">
        <v>0.11749999999999999</v>
      </c>
      <c r="K396" s="228">
        <v>0.11668218490198111</v>
      </c>
      <c r="L396" s="229">
        <f t="shared" si="37"/>
        <v>9.239250282218725E-3</v>
      </c>
    </row>
    <row r="397" spans="1:12">
      <c r="A397" s="188">
        <f t="shared" si="31"/>
        <v>46631</v>
      </c>
      <c r="B397" s="80">
        <v>1.9165050628833225E-3</v>
      </c>
      <c r="C397" s="81">
        <v>4.1746740034231733E-2</v>
      </c>
      <c r="D397" s="108">
        <v>4.2221150732129065E-3</v>
      </c>
      <c r="E397" s="82">
        <v>3.0070054538894331E-2</v>
      </c>
      <c r="F397" s="82">
        <f t="shared" si="35"/>
        <v>2.9585798816567088E-3</v>
      </c>
      <c r="G397" s="83">
        <v>5.6499999999999995</v>
      </c>
      <c r="H397" s="151">
        <f t="shared" si="36"/>
        <v>2.9585798816567088E-3</v>
      </c>
      <c r="I397" s="83">
        <v>6.6669999999999989</v>
      </c>
      <c r="J397" s="173">
        <v>0.11749999999999999</v>
      </c>
      <c r="K397" s="228">
        <v>0.1163420444833525</v>
      </c>
      <c r="L397" s="229">
        <f t="shared" si="37"/>
        <v>9.2136289221982359E-3</v>
      </c>
    </row>
    <row r="398" spans="1:12">
      <c r="A398" s="188">
        <f t="shared" si="31"/>
        <v>46661</v>
      </c>
      <c r="B398" s="80">
        <v>3.2569963004154268E-3</v>
      </c>
      <c r="C398" s="81">
        <v>4.1887915647993879E-2</v>
      </c>
      <c r="D398" s="108">
        <v>5.5669473988375628E-3</v>
      </c>
      <c r="E398" s="82">
        <v>3.2787364597479662E-2</v>
      </c>
      <c r="F398" s="82">
        <f t="shared" si="35"/>
        <v>2.9498525073745618E-3</v>
      </c>
      <c r="G398" s="83">
        <v>5.6666666666666661</v>
      </c>
      <c r="H398" s="151">
        <f t="shared" si="36"/>
        <v>2.9498525073745618E-3</v>
      </c>
      <c r="I398" s="83">
        <v>6.6866666666666656</v>
      </c>
      <c r="J398" s="173">
        <v>0.11749999999999999</v>
      </c>
      <c r="K398" s="228">
        <v>0.11634204448335229</v>
      </c>
      <c r="L398" s="229">
        <f t="shared" si="37"/>
        <v>9.2136289221982359E-3</v>
      </c>
    </row>
    <row r="399" spans="1:12">
      <c r="A399" s="188">
        <f t="shared" si="31"/>
        <v>46692</v>
      </c>
      <c r="B399" s="80">
        <v>2.3565786248891385E-3</v>
      </c>
      <c r="C399" s="81">
        <v>4.074529849392583E-2</v>
      </c>
      <c r="D399" s="108">
        <v>4.63081625943218E-3</v>
      </c>
      <c r="E399" s="82">
        <v>3.5757451180328026E-2</v>
      </c>
      <c r="F399" s="82">
        <f t="shared" si="35"/>
        <v>2.9411764705882248E-3</v>
      </c>
      <c r="G399" s="83">
        <v>5.6833333333333327</v>
      </c>
      <c r="H399" s="151">
        <f t="shared" si="36"/>
        <v>2.9411764705882248E-3</v>
      </c>
      <c r="I399" s="83">
        <v>6.7063333333333324</v>
      </c>
      <c r="J399" s="173">
        <v>0.11749999999999999</v>
      </c>
      <c r="K399" s="228">
        <v>0.11634204448335229</v>
      </c>
      <c r="L399" s="229">
        <f t="shared" si="37"/>
        <v>9.2136289221982359E-3</v>
      </c>
    </row>
    <row r="400" spans="1:12" ht="13.5" thickBot="1">
      <c r="A400" s="230">
        <f t="shared" si="31"/>
        <v>46722</v>
      </c>
      <c r="B400" s="231">
        <v>5.907061891864851E-3</v>
      </c>
      <c r="C400" s="232">
        <v>4.0324975523092554E-2</v>
      </c>
      <c r="D400" s="233">
        <v>4.0926633829938552E-3</v>
      </c>
      <c r="E400" s="234">
        <v>3.7061860190276574E-2</v>
      </c>
      <c r="F400" s="234">
        <f t="shared" si="35"/>
        <v>2.9325513196483133E-3</v>
      </c>
      <c r="G400" s="235">
        <v>5.7</v>
      </c>
      <c r="H400" s="236">
        <f t="shared" si="36"/>
        <v>2.9325513196483133E-3</v>
      </c>
      <c r="I400" s="235">
        <v>6.726</v>
      </c>
      <c r="J400" s="237">
        <v>0.11749999999999999</v>
      </c>
      <c r="K400" s="237">
        <v>0.1163420444833536</v>
      </c>
      <c r="L400" s="238">
        <f t="shared" si="37"/>
        <v>9.213628922198458E-3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tabSelected="1" zoomScale="85" zoomScaleNormal="85" workbookViewId="0">
      <pane ySplit="4" topLeftCell="A281" activePane="bottomLeft" state="frozen"/>
      <selection pane="bottomLeft" activeCell="F286" sqref="F286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49" t="s">
        <v>8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1"/>
    </row>
    <row r="3" spans="1:17" ht="14.25" customHeight="1">
      <c r="A3" s="267"/>
      <c r="B3" s="339" t="s">
        <v>17</v>
      </c>
      <c r="C3" s="339"/>
      <c r="D3" s="339" t="s">
        <v>25</v>
      </c>
      <c r="E3" s="339"/>
      <c r="F3" s="339" t="s">
        <v>26</v>
      </c>
      <c r="G3" s="339"/>
      <c r="H3" s="268" t="s">
        <v>18</v>
      </c>
      <c r="I3" s="268"/>
      <c r="J3" s="339" t="s">
        <v>27</v>
      </c>
      <c r="K3" s="339"/>
      <c r="L3" s="339" t="s">
        <v>28</v>
      </c>
      <c r="M3" s="339"/>
      <c r="N3" s="339" t="s">
        <v>29</v>
      </c>
      <c r="O3" s="339"/>
      <c r="P3" s="348" t="s">
        <v>68</v>
      </c>
      <c r="Q3" s="348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16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-6.1019875605783369E-3</v>
      </c>
      <c r="E289" s="122">
        <v>2.550517246864259E-2</v>
      </c>
      <c r="F289" s="143">
        <v>6.6144404639523202E-4</v>
      </c>
      <c r="G289" s="122">
        <v>5.2710130275652078E-2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>
      <c r="A290" s="129">
        <f t="shared" si="4"/>
        <v>45931</v>
      </c>
      <c r="B290" s="126">
        <v>8.995714126531773E-4</v>
      </c>
      <c r="C290" s="122">
        <v>4.6807071299953318E-2</v>
      </c>
      <c r="D290" s="143">
        <v>-1.5830400385044019E-3</v>
      </c>
      <c r="E290" s="122">
        <v>1.662254026414578E-2</v>
      </c>
      <c r="F290" s="143">
        <v>1.78547821184738E-3</v>
      </c>
      <c r="G290" s="122">
        <v>4.9290697174725784E-2</v>
      </c>
      <c r="H290" s="143">
        <v>-3.5989595777917716E-3</v>
      </c>
      <c r="I290" s="122">
        <v>9.032490772502566E-3</v>
      </c>
      <c r="J290" s="143">
        <v>-5.8592231106205928E-3</v>
      </c>
      <c r="K290" s="122">
        <v>-6.1584292133505247E-3</v>
      </c>
      <c r="L290" s="143">
        <v>1.6000000000000458E-3</v>
      </c>
      <c r="M290" s="122">
        <v>3.758614027942242E-2</v>
      </c>
      <c r="N290" s="143">
        <v>2.0999999999999908E-3</v>
      </c>
      <c r="O290" s="122">
        <v>6.5873855788410651E-2</v>
      </c>
      <c r="P290" s="195">
        <v>3.0063398011570541E-4</v>
      </c>
      <c r="Q290" s="162">
        <v>4.5006080780996438E-2</v>
      </c>
    </row>
    <row r="291" spans="1:17">
      <c r="A291" s="130">
        <f t="shared" si="4"/>
        <v>45962</v>
      </c>
      <c r="B291" s="131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2.7051263206736564E-3</v>
      </c>
      <c r="I291" s="55">
        <v>-1.1728932610273191E-3</v>
      </c>
      <c r="J291" s="56">
        <v>2.7479985577656407E-3</v>
      </c>
      <c r="K291" s="55">
        <v>-2.0476366625666098E-2</v>
      </c>
      <c r="L291" s="56">
        <v>2.4999999999999467E-3</v>
      </c>
      <c r="M291" s="55">
        <v>3.9452488887899539E-2</v>
      </c>
      <c r="N291" s="56">
        <v>2.7999999999999137E-3</v>
      </c>
      <c r="O291" s="55">
        <v>6.4175928499221602E-2</v>
      </c>
      <c r="P291" s="193">
        <v>3.005436264891248E-4</v>
      </c>
      <c r="Q291" s="144">
        <v>4.1801685029163815E-2</v>
      </c>
    </row>
    <row r="292" spans="1:17" ht="13.5" thickBot="1">
      <c r="A292" s="230">
        <f t="shared" si="4"/>
        <v>45992</v>
      </c>
      <c r="B292" s="231">
        <v>5.0549265883716998E-3</v>
      </c>
      <c r="C292" s="232">
        <v>4.4467291035842571E-2</v>
      </c>
      <c r="D292" s="352">
        <v>-1.4216875642211191E-3</v>
      </c>
      <c r="E292" s="232">
        <v>5.3703368756425895E-2</v>
      </c>
      <c r="F292" s="352">
        <v>7.3573648661959812E-3</v>
      </c>
      <c r="G292" s="232">
        <v>4.1251372565605182E-2</v>
      </c>
      <c r="H292" s="352">
        <v>1.0961646712002171E-3</v>
      </c>
      <c r="I292" s="232">
        <v>-9.3506185935874342E-3</v>
      </c>
      <c r="J292" s="352">
        <v>1.7882993632811761E-5</v>
      </c>
      <c r="K292" s="232">
        <v>-3.2157115616196053E-2</v>
      </c>
      <c r="L292" s="352">
        <v>4.0861781822403298E-3</v>
      </c>
      <c r="M292" s="232">
        <v>4.2448938243576206E-2</v>
      </c>
      <c r="N292" s="352">
        <v>2.793437912588681E-3</v>
      </c>
      <c r="O292" s="232">
        <v>6.173379552637126E-2</v>
      </c>
      <c r="P292" s="353">
        <v>4.7251910922867513E-3</v>
      </c>
      <c r="Q292" s="354">
        <v>4.1804195516273568E-2</v>
      </c>
    </row>
    <row r="293" spans="1:17" ht="13.5" thickTop="1">
      <c r="A293" s="121">
        <f t="shared" si="4"/>
        <v>46023</v>
      </c>
      <c r="B293" s="117">
        <v>2.1776533661264086E-3</v>
      </c>
      <c r="C293" s="118">
        <v>4.5069784838284388E-2</v>
      </c>
      <c r="D293" s="119">
        <v>-1.2713350211033259E-3</v>
      </c>
      <c r="E293" s="118">
        <v>6.8624398542062925E-2</v>
      </c>
      <c r="F293" s="119">
        <v>3.3923139642988431E-3</v>
      </c>
      <c r="G293" s="118">
        <v>3.7051260722398505E-2</v>
      </c>
      <c r="H293" s="119">
        <v>1.1426385215869139E-3</v>
      </c>
      <c r="I293" s="118">
        <v>-1.0889263437724228E-2</v>
      </c>
      <c r="J293" s="119">
        <v>4.9025946592551328E-4</v>
      </c>
      <c r="K293" s="118">
        <v>-3.3994323104503121E-2</v>
      </c>
      <c r="L293" s="119">
        <v>2.3361753531201401E-3</v>
      </c>
      <c r="M293" s="118">
        <v>4.3423488875561356E-2</v>
      </c>
      <c r="N293" s="119">
        <v>3.3190646276546332E-3</v>
      </c>
      <c r="O293" s="118">
        <v>5.7642730948260779E-2</v>
      </c>
      <c r="P293" s="196">
        <v>2.0208274326665165E-3</v>
      </c>
      <c r="Q293" s="120">
        <v>4.390950201403987E-2</v>
      </c>
    </row>
    <row r="294" spans="1:17">
      <c r="A294" s="121">
        <f t="shared" si="4"/>
        <v>46054</v>
      </c>
      <c r="B294" s="117">
        <v>5.3387941160245589E-3</v>
      </c>
      <c r="C294" s="118">
        <v>3.7062996267885007E-2</v>
      </c>
      <c r="D294" s="119">
        <v>1.6791955302333239E-3</v>
      </c>
      <c r="E294" s="118">
        <v>3.7650051794527961E-2</v>
      </c>
      <c r="F294" s="119">
        <v>6.6222584045110278E-3</v>
      </c>
      <c r="G294" s="118">
        <v>3.6857783961837365E-2</v>
      </c>
      <c r="H294" s="119">
        <v>1.759812564066543E-3</v>
      </c>
      <c r="I294" s="118">
        <v>-1.9483661391358376E-2</v>
      </c>
      <c r="J294" s="119">
        <v>8.0172088147567599E-4</v>
      </c>
      <c r="K294" s="118">
        <v>-4.4494119273085775E-2</v>
      </c>
      <c r="L294" s="119">
        <v>4.2885471154603394E-3</v>
      </c>
      <c r="M294" s="118">
        <v>3.8448379416293754E-2</v>
      </c>
      <c r="N294" s="119">
        <v>3.4719476766054136E-3</v>
      </c>
      <c r="O294" s="118">
        <v>5.5929570361809899E-2</v>
      </c>
      <c r="P294" s="196">
        <v>4.3726968075106232E-3</v>
      </c>
      <c r="Q294" s="120">
        <v>3.3557419255334731E-2</v>
      </c>
    </row>
    <row r="295" spans="1:17">
      <c r="A295" s="121">
        <f t="shared" si="4"/>
        <v>46082</v>
      </c>
      <c r="B295" s="117">
        <v>2.8760437201471589E-3</v>
      </c>
      <c r="C295" s="203">
        <v>3.4253551918602021E-2</v>
      </c>
      <c r="D295" s="119">
        <v>1.7259287533675227E-3</v>
      </c>
      <c r="E295" s="118">
        <v>3.7542315053990416E-2</v>
      </c>
      <c r="F295" s="119">
        <v>3.2766863764317478E-3</v>
      </c>
      <c r="G295" s="118">
        <v>3.311089673492118E-2</v>
      </c>
      <c r="H295" s="119">
        <v>3.2545124717628937E-3</v>
      </c>
      <c r="I295" s="118">
        <v>-1.2937670436015569E-2</v>
      </c>
      <c r="J295" s="119">
        <v>3.0702278176570896E-3</v>
      </c>
      <c r="K295" s="118">
        <v>-3.4513999972756948E-2</v>
      </c>
      <c r="L295" s="119">
        <v>3.6916367071280209E-3</v>
      </c>
      <c r="M295" s="118">
        <v>3.4009874575599675E-2</v>
      </c>
      <c r="N295" s="119">
        <v>3.6720813370538785E-3</v>
      </c>
      <c r="O295" s="118">
        <v>5.5795008597707252E-2</v>
      </c>
      <c r="P295" s="196">
        <v>3.0315921749317631E-3</v>
      </c>
      <c r="Q295" s="120">
        <v>3.1056661149907905E-2</v>
      </c>
    </row>
    <row r="296" spans="1:17">
      <c r="A296" s="121">
        <f t="shared" si="4"/>
        <v>46113</v>
      </c>
      <c r="B296" s="117">
        <v>3.605762815003688E-3</v>
      </c>
      <c r="C296" s="118">
        <v>3.3537917746621293E-2</v>
      </c>
      <c r="D296" s="119">
        <v>6.0326326405177877E-3</v>
      </c>
      <c r="E296" s="118">
        <v>4.0186270637939892E-2</v>
      </c>
      <c r="F296" s="119">
        <v>2.761241668027381E-3</v>
      </c>
      <c r="G296" s="118">
        <v>3.1234589953451186E-2</v>
      </c>
      <c r="H296" s="119">
        <v>3.3896900972922861E-3</v>
      </c>
      <c r="I296" s="118">
        <v>-1.1937459161739605E-2</v>
      </c>
      <c r="J296" s="119">
        <v>3.3412727104236151E-3</v>
      </c>
      <c r="K296" s="118">
        <v>-3.2559895162686314E-2</v>
      </c>
      <c r="L296" s="119">
        <v>3.358255202442928E-3</v>
      </c>
      <c r="M296" s="118">
        <v>3.2731777440046406E-2</v>
      </c>
      <c r="N296" s="119">
        <v>3.7754985644500305E-3</v>
      </c>
      <c r="O296" s="118">
        <v>5.3565126888379888E-2</v>
      </c>
      <c r="P296" s="196">
        <v>3.4765768246483031E-3</v>
      </c>
      <c r="Q296" s="120">
        <v>2.9699085512422396E-2</v>
      </c>
    </row>
    <row r="297" spans="1:17">
      <c r="A297" s="121">
        <f t="shared" si="4"/>
        <v>46143</v>
      </c>
      <c r="B297" s="117">
        <v>1.7206119740764692E-3</v>
      </c>
      <c r="C297" s="118">
        <v>3.2631252861368587E-2</v>
      </c>
      <c r="D297" s="119">
        <v>4.4058398546866773E-3</v>
      </c>
      <c r="E297" s="118">
        <v>3.7475571472370239E-2</v>
      </c>
      <c r="F297" s="119">
        <v>7.8167794276584601E-4</v>
      </c>
      <c r="G297" s="118">
        <v>3.0943651747424195E-2</v>
      </c>
      <c r="H297" s="119">
        <v>2.9167531533815794E-3</v>
      </c>
      <c r="I297" s="118">
        <v>-4.1767391364454509E-3</v>
      </c>
      <c r="J297" s="119">
        <v>2.0450552043091985E-3</v>
      </c>
      <c r="K297" s="118">
        <v>-2.2591199531116435E-2</v>
      </c>
      <c r="L297" s="119">
        <v>2.2723393899646283E-3</v>
      </c>
      <c r="M297" s="118">
        <v>3.1262822095438514E-2</v>
      </c>
      <c r="N297" s="119">
        <v>1.0028891361713033E-2</v>
      </c>
      <c r="O297" s="118">
        <v>6.1371650796362642E-2</v>
      </c>
      <c r="P297" s="196">
        <v>1.5957135518607224E-3</v>
      </c>
      <c r="Q297" s="120">
        <v>2.7744601806048097E-2</v>
      </c>
    </row>
    <row r="298" spans="1:17">
      <c r="A298" s="121">
        <f t="shared" si="4"/>
        <v>46174</v>
      </c>
      <c r="B298" s="117">
        <v>2.2711826609604913E-3</v>
      </c>
      <c r="C298" s="118">
        <v>3.2498424032916917E-2</v>
      </c>
      <c r="D298" s="119">
        <v>3.8924755745797235E-3</v>
      </c>
      <c r="E298" s="118">
        <v>3.530001271398775E-2</v>
      </c>
      <c r="F298" s="119">
        <v>1.7026677593721118E-3</v>
      </c>
      <c r="G298" s="118">
        <v>3.1519152786621429E-2</v>
      </c>
      <c r="H298" s="119">
        <v>2.6113603606772173E-3</v>
      </c>
      <c r="I298" s="118">
        <v>1.5381457162401801E-2</v>
      </c>
      <c r="J298" s="119">
        <v>1.9095123550056936E-3</v>
      </c>
      <c r="K298" s="118">
        <v>4.7271187394923864E-3</v>
      </c>
      <c r="L298" s="119">
        <v>2.0040533743039823E-3</v>
      </c>
      <c r="M298" s="118">
        <v>3.1061193208793858E-2</v>
      </c>
      <c r="N298" s="119">
        <v>8.4588323516774366E-3</v>
      </c>
      <c r="O298" s="118">
        <v>6.0171964791275734E-2</v>
      </c>
      <c r="P298" s="196">
        <v>2.0826787091547949E-3</v>
      </c>
      <c r="Q298" s="120">
        <v>2.7419928138674665E-2</v>
      </c>
    </row>
    <row r="299" spans="1:17">
      <c r="A299" s="121">
        <f t="shared" si="4"/>
        <v>46204</v>
      </c>
      <c r="B299" s="117">
        <v>-6.7544032749666805E-5</v>
      </c>
      <c r="C299" s="118">
        <v>2.9751854205821715E-2</v>
      </c>
      <c r="D299" s="119">
        <v>-4.0516575044605707E-3</v>
      </c>
      <c r="E299" s="118">
        <v>2.4220942390874356E-2</v>
      </c>
      <c r="F299" s="119">
        <v>1.3335322063534605E-3</v>
      </c>
      <c r="G299" s="118">
        <v>3.1701857986022874E-2</v>
      </c>
      <c r="H299" s="119">
        <v>1.0967871118114925E-3</v>
      </c>
      <c r="I299" s="118">
        <v>2.4366955399200307E-2</v>
      </c>
      <c r="J299" s="119">
        <v>6.805406101662026E-4</v>
      </c>
      <c r="K299" s="118">
        <v>1.8558403216556885E-2</v>
      </c>
      <c r="L299" s="119">
        <v>5.5224658073838029E-4</v>
      </c>
      <c r="M299" s="118">
        <v>2.8852690961678862E-2</v>
      </c>
      <c r="N299" s="119">
        <v>4.8867692084177961E-3</v>
      </c>
      <c r="O299" s="118">
        <v>5.5745496486419022E-2</v>
      </c>
      <c r="P299" s="196">
        <v>-7.1394697356452763E-4</v>
      </c>
      <c r="Q299" s="120">
        <v>2.4535500686818645E-2</v>
      </c>
    </row>
    <row r="300" spans="1:17">
      <c r="A300" s="121">
        <f t="shared" si="4"/>
        <v>46235</v>
      </c>
      <c r="B300" s="117">
        <v>4.5032396836077737E-3</v>
      </c>
      <c r="C300" s="118">
        <v>3.5528836372920924E-2</v>
      </c>
      <c r="D300" s="119">
        <v>1.1796427978867596E-2</v>
      </c>
      <c r="E300" s="118">
        <v>4.2665328732784058E-2</v>
      </c>
      <c r="F300" s="119">
        <v>1.9511777857745827E-3</v>
      </c>
      <c r="G300" s="118">
        <v>3.3031147172060571E-2</v>
      </c>
      <c r="H300" s="119">
        <v>2.3629654145675971E-3</v>
      </c>
      <c r="I300" s="118">
        <v>2.3141003264699034E-2</v>
      </c>
      <c r="J300" s="119">
        <v>2.1171940467945571E-3</v>
      </c>
      <c r="K300" s="118">
        <v>1.6397954127716385E-2</v>
      </c>
      <c r="L300" s="119">
        <v>2.924177878284473E-3</v>
      </c>
      <c r="M300" s="118">
        <v>3.2584048074254746E-2</v>
      </c>
      <c r="N300" s="119">
        <v>2.9492613829791292E-3</v>
      </c>
      <c r="O300" s="118">
        <v>5.1498675183178522E-2</v>
      </c>
      <c r="P300" s="196">
        <v>4.6459158600389294E-3</v>
      </c>
      <c r="Q300" s="120">
        <v>3.1461796010197496E-2</v>
      </c>
    </row>
    <row r="301" spans="1:17">
      <c r="A301" s="121">
        <f t="shared" si="4"/>
        <v>46266</v>
      </c>
      <c r="B301" s="117">
        <v>3.7829042789407907E-3</v>
      </c>
      <c r="C301" s="118">
        <v>3.4481306036368675E-2</v>
      </c>
      <c r="D301" s="119">
        <v>6.5610965149665024E-3</v>
      </c>
      <c r="E301" s="118">
        <v>5.5949748819300371E-2</v>
      </c>
      <c r="F301" s="119">
        <v>2.8025758969640879E-3</v>
      </c>
      <c r="G301" s="118">
        <v>3.5241541012054567E-2</v>
      </c>
      <c r="H301" s="119">
        <v>4.5884306549783815E-3</v>
      </c>
      <c r="I301" s="118">
        <v>2.3552878811992084E-2</v>
      </c>
      <c r="J301" s="119">
        <v>5.0219372416135943E-3</v>
      </c>
      <c r="K301" s="118">
        <v>1.6467840546917412E-2</v>
      </c>
      <c r="L301" s="119">
        <v>4.0606245976417821E-3</v>
      </c>
      <c r="M301" s="118">
        <v>3.4191505495259511E-2</v>
      </c>
      <c r="N301" s="119">
        <v>2.6943783298283286E-3</v>
      </c>
      <c r="O301" s="118">
        <v>5.2122353485116513E-2</v>
      </c>
      <c r="P301" s="196">
        <v>3.9429631981497959E-3</v>
      </c>
      <c r="Q301" s="120">
        <v>3.0171997070474132E-2</v>
      </c>
    </row>
    <row r="302" spans="1:17">
      <c r="A302" s="121">
        <f t="shared" si="4"/>
        <v>46296</v>
      </c>
      <c r="B302" s="117">
        <v>3.1210551688534149E-3</v>
      </c>
      <c r="C302" s="118">
        <v>3.6777324021678881E-2</v>
      </c>
      <c r="D302" s="119">
        <v>2.1721828835550294E-3</v>
      </c>
      <c r="E302" s="118">
        <v>5.9921362744470352E-2</v>
      </c>
      <c r="F302" s="119">
        <v>3.4582014123436533E-3</v>
      </c>
      <c r="G302" s="118">
        <v>3.6970127202841985E-2</v>
      </c>
      <c r="H302" s="119">
        <v>2.9212554835296167E-3</v>
      </c>
      <c r="I302" s="118">
        <v>3.0250769145045986E-2</v>
      </c>
      <c r="J302" s="119">
        <v>2.8424582543058463E-3</v>
      </c>
      <c r="K302" s="118">
        <v>2.5364949962155103E-2</v>
      </c>
      <c r="L302" s="119">
        <v>3.3671945913049672E-3</v>
      </c>
      <c r="M302" s="118">
        <v>3.6016203613155495E-2</v>
      </c>
      <c r="N302" s="119">
        <v>2.6135179579822587E-3</v>
      </c>
      <c r="O302" s="118">
        <v>5.2661504989466534E-2</v>
      </c>
      <c r="P302" s="196">
        <v>3.1342683000514793E-3</v>
      </c>
      <c r="Q302" s="120">
        <v>3.3090250470675153E-2</v>
      </c>
    </row>
    <row r="303" spans="1:17">
      <c r="A303" s="121">
        <f t="shared" si="4"/>
        <v>46327</v>
      </c>
      <c r="B303" s="117">
        <v>3.4570494344974279E-3</v>
      </c>
      <c r="C303" s="118">
        <v>3.8491978522660508E-2</v>
      </c>
      <c r="D303" s="119">
        <v>2.8292651727672702E-3</v>
      </c>
      <c r="E303" s="118">
        <v>3.4796971832987023E-2</v>
      </c>
      <c r="F303" s="119">
        <v>3.6788637211377928E-3</v>
      </c>
      <c r="G303" s="118">
        <v>3.9805541285349078E-2</v>
      </c>
      <c r="H303" s="119">
        <v>1.7499868676784658E-3</v>
      </c>
      <c r="I303" s="118">
        <v>2.9269390741506918E-2</v>
      </c>
      <c r="J303" s="119">
        <v>1.2506721477918425E-3</v>
      </c>
      <c r="K303" s="118">
        <v>2.3833851399357675E-2</v>
      </c>
      <c r="L303" s="119">
        <v>3.3806176493444973E-3</v>
      </c>
      <c r="M303" s="118">
        <v>3.6926262619548345E-2</v>
      </c>
      <c r="N303" s="119">
        <v>2.0295121991231735E-3</v>
      </c>
      <c r="O303" s="118">
        <v>5.1852706776416069E-2</v>
      </c>
      <c r="P303" s="196">
        <v>3.2795457079475288E-3</v>
      </c>
      <c r="Q303" s="120">
        <v>3.6166903808609874E-2</v>
      </c>
    </row>
    <row r="304" spans="1:17" ht="13.5" thickBot="1">
      <c r="A304" s="248">
        <f t="shared" si="4"/>
        <v>46357</v>
      </c>
      <c r="B304" s="249">
        <v>6.3134789774721423E-3</v>
      </c>
      <c r="C304" s="250">
        <v>3.9792401540403199E-2</v>
      </c>
      <c r="D304" s="251">
        <v>2.169331900694349E-3</v>
      </c>
      <c r="E304" s="250">
        <v>3.8518238379447123E-2</v>
      </c>
      <c r="F304" s="251">
        <v>7.7781826131311238E-3</v>
      </c>
      <c r="G304" s="250">
        <v>4.0239914071408478E-2</v>
      </c>
      <c r="H304" s="251">
        <v>2.8297227936062708E-3</v>
      </c>
      <c r="I304" s="250">
        <v>3.1051735310822171E-2</v>
      </c>
      <c r="J304" s="251">
        <v>2.1332139898138092E-3</v>
      </c>
      <c r="K304" s="250">
        <v>2.5999560150806289E-2</v>
      </c>
      <c r="L304" s="251">
        <v>5.5304304147427708E-3</v>
      </c>
      <c r="M304" s="250">
        <v>3.8417751201175632E-2</v>
      </c>
      <c r="N304" s="251">
        <v>2.4151466014155076E-3</v>
      </c>
      <c r="O304" s="250">
        <v>5.1455908468246214E-2</v>
      </c>
      <c r="P304" s="252">
        <v>6.4469566328160255E-3</v>
      </c>
      <c r="Q304" s="253">
        <v>3.7942550010209519E-2</v>
      </c>
    </row>
    <row r="305" spans="1:17" ht="13.5" thickTop="1">
      <c r="A305" s="121">
        <f t="shared" si="4"/>
        <v>46388</v>
      </c>
      <c r="B305" s="117">
        <v>3.6971477108416195E-3</v>
      </c>
      <c r="C305" s="118">
        <v>4.1368927088056395E-2</v>
      </c>
      <c r="D305" s="119">
        <v>4.2090637175524748E-3</v>
      </c>
      <c r="E305" s="118">
        <v>4.4216977429663684E-2</v>
      </c>
      <c r="F305" s="119">
        <v>3.5170581659524913E-3</v>
      </c>
      <c r="G305" s="118">
        <v>4.0369239257383338E-2</v>
      </c>
      <c r="H305" s="119">
        <v>1.1667580363119434E-3</v>
      </c>
      <c r="I305" s="118">
        <v>3.1076575395097006E-2</v>
      </c>
      <c r="J305" s="119">
        <v>2.1017702901349189E-4</v>
      </c>
      <c r="K305" s="118">
        <v>2.5712336507838218E-2</v>
      </c>
      <c r="L305" s="119">
        <v>3.4090761203939834E-3</v>
      </c>
      <c r="M305" s="118">
        <v>3.9529273691743194E-2</v>
      </c>
      <c r="N305" s="119">
        <v>3.3204662073149649E-3</v>
      </c>
      <c r="O305" s="118">
        <v>5.1457377292339013E-2</v>
      </c>
      <c r="P305" s="196">
        <v>3.6844917546328126E-3</v>
      </c>
      <c r="Q305" s="120">
        <v>3.966585549591195E-2</v>
      </c>
    </row>
    <row r="306" spans="1:17">
      <c r="A306" s="121">
        <f t="shared" si="4"/>
        <v>46419</v>
      </c>
      <c r="B306" s="117">
        <v>5.2442809043058425E-3</v>
      </c>
      <c r="C306" s="118">
        <v>4.1271026636527708E-2</v>
      </c>
      <c r="D306" s="119">
        <v>3.1651307508824278E-3</v>
      </c>
      <c r="E306" s="118">
        <v>4.5766015077332023E-2</v>
      </c>
      <c r="F306" s="119">
        <v>5.9762018333551215E-3</v>
      </c>
      <c r="G306" s="118">
        <v>3.9701523659164906E-2</v>
      </c>
      <c r="H306" s="119">
        <v>1.6717215187918022E-3</v>
      </c>
      <c r="I306" s="118">
        <v>3.0985906342350544E-2</v>
      </c>
      <c r="J306" s="119">
        <v>5.2762459147248642E-4</v>
      </c>
      <c r="K306" s="118">
        <v>2.543141778020086E-2</v>
      </c>
      <c r="L306" s="119">
        <v>4.7543259378808322E-3</v>
      </c>
      <c r="M306" s="118">
        <v>4.0011396805028188E-2</v>
      </c>
      <c r="N306" s="119">
        <v>3.4734143700447806E-3</v>
      </c>
      <c r="O306" s="118">
        <v>5.1458914122183286E-2</v>
      </c>
      <c r="P306" s="196">
        <v>4.2185128983307507E-3</v>
      </c>
      <c r="Q306" s="120">
        <v>3.9506253640593902E-2</v>
      </c>
    </row>
    <row r="307" spans="1:17">
      <c r="A307" s="121">
        <f t="shared" si="4"/>
        <v>46447</v>
      </c>
      <c r="B307" s="117">
        <v>2.5718306781741251E-3</v>
      </c>
      <c r="C307" s="203">
        <v>4.0955166836590395E-2</v>
      </c>
      <c r="D307" s="119">
        <v>1.2485457030899649E-3</v>
      </c>
      <c r="E307" s="118">
        <v>4.5267644259701756E-2</v>
      </c>
      <c r="F307" s="119">
        <v>3.0355295917579017E-3</v>
      </c>
      <c r="G307" s="118">
        <v>3.945161146657572E-2</v>
      </c>
      <c r="H307" s="119">
        <v>3.2808918993698644E-3</v>
      </c>
      <c r="I307" s="118">
        <v>3.1013014935177274E-2</v>
      </c>
      <c r="J307" s="119">
        <v>3.1759040998426968E-3</v>
      </c>
      <c r="K307" s="118">
        <v>2.5539449876919473E-2</v>
      </c>
      <c r="L307" s="119">
        <v>3.4407308346302568E-3</v>
      </c>
      <c r="M307" s="118">
        <v>3.975141160899831E-2</v>
      </c>
      <c r="N307" s="119">
        <v>3.6730572612582169E-3</v>
      </c>
      <c r="O307" s="118">
        <v>5.1459936512088467E-2</v>
      </c>
      <c r="P307" s="196">
        <v>2.7803801867689604E-3</v>
      </c>
      <c r="Q307" s="120">
        <v>3.9245906474341341E-2</v>
      </c>
    </row>
    <row r="308" spans="1:17">
      <c r="A308" s="121">
        <f t="shared" si="4"/>
        <v>46478</v>
      </c>
      <c r="B308" s="117">
        <v>5.0484202213716411E-3</v>
      </c>
      <c r="C308" s="118">
        <v>4.2451513048195721E-2</v>
      </c>
      <c r="D308" s="119">
        <v>6.3269564272501189E-3</v>
      </c>
      <c r="E308" s="118">
        <v>4.5573446597743095E-2</v>
      </c>
      <c r="F308" s="119">
        <v>4.6002128009026144E-3</v>
      </c>
      <c r="G308" s="118">
        <v>4.1357869335425734E-2</v>
      </c>
      <c r="H308" s="119">
        <v>3.4535082010631601E-3</v>
      </c>
      <c r="I308" s="118">
        <v>3.1078589951769153E-2</v>
      </c>
      <c r="J308" s="119">
        <v>3.1747724939630295E-3</v>
      </c>
      <c r="K308" s="118">
        <v>2.5369265967378762E-2</v>
      </c>
      <c r="L308" s="119">
        <v>4.2614681388848386E-3</v>
      </c>
      <c r="M308" s="118">
        <v>4.0687385296142908E-2</v>
      </c>
      <c r="N308" s="119">
        <v>3.7769295389944446E-3</v>
      </c>
      <c r="O308" s="118">
        <v>5.146143546519677E-2</v>
      </c>
      <c r="P308" s="196">
        <v>5.0895090563878309E-3</v>
      </c>
      <c r="Q308" s="120">
        <v>4.0916332329780758E-2</v>
      </c>
    </row>
    <row r="309" spans="1:17">
      <c r="A309" s="121">
        <f t="shared" si="4"/>
        <v>46508</v>
      </c>
      <c r="B309" s="117">
        <v>1.7780975121941545E-3</v>
      </c>
      <c r="C309" s="118">
        <v>4.2511336002293731E-2</v>
      </c>
      <c r="D309" s="119">
        <v>5.0410625852839175E-3</v>
      </c>
      <c r="E309" s="118">
        <v>4.6234705217947702E-2</v>
      </c>
      <c r="F309" s="119">
        <v>6.3263605940244716E-4</v>
      </c>
      <c r="G309" s="118">
        <v>4.1202784623623145E-2</v>
      </c>
      <c r="H309" s="119">
        <v>2.8929988013493002E-3</v>
      </c>
      <c r="I309" s="118">
        <v>3.1054168579086161E-2</v>
      </c>
      <c r="J309" s="119">
        <v>1.8308391557140258E-3</v>
      </c>
      <c r="K309" s="118">
        <v>2.5150063695619007E-2</v>
      </c>
      <c r="L309" s="119">
        <v>2.823977276997347E-3</v>
      </c>
      <c r="M309" s="118">
        <v>4.1260166333516146E-2</v>
      </c>
      <c r="N309" s="119">
        <v>1.0023299361360261E-2</v>
      </c>
      <c r="O309" s="118">
        <v>5.1455614074572775E-2</v>
      </c>
      <c r="P309" s="196">
        <v>1.6204458537449895E-3</v>
      </c>
      <c r="Q309" s="120">
        <v>4.0942035571736923E-2</v>
      </c>
    </row>
    <row r="310" spans="1:17">
      <c r="A310" s="121">
        <f t="shared" si="4"/>
        <v>46539</v>
      </c>
      <c r="B310" s="117">
        <v>4.0413660683136232E-3</v>
      </c>
      <c r="C310" s="118">
        <v>4.4352590446095297E-2</v>
      </c>
      <c r="D310" s="119">
        <v>5.6785985974190378E-3</v>
      </c>
      <c r="E310" s="118">
        <v>4.8096163431601502E-2</v>
      </c>
      <c r="F310" s="119">
        <v>3.4652220427333624E-3</v>
      </c>
      <c r="G310" s="118">
        <v>4.3034841667048074E-2</v>
      </c>
      <c r="H310" s="119">
        <v>3.0474276520682242E-3</v>
      </c>
      <c r="I310" s="118">
        <v>3.1502606544528744E-2</v>
      </c>
      <c r="J310" s="119">
        <v>2.1558416429305893E-3</v>
      </c>
      <c r="K310" s="118">
        <v>2.5402106901210031E-2</v>
      </c>
      <c r="L310" s="119">
        <v>3.2741281721719862E-3</v>
      </c>
      <c r="M310" s="118">
        <v>4.2579999612464059E-2</v>
      </c>
      <c r="N310" s="119">
        <v>8.4542034387322662E-3</v>
      </c>
      <c r="O310" s="118">
        <v>5.1450787802694409E-2</v>
      </c>
      <c r="P310" s="196">
        <v>4.1424783021950518E-3</v>
      </c>
      <c r="Q310" s="120">
        <v>4.3081711295910985E-2</v>
      </c>
    </row>
    <row r="311" spans="1:17">
      <c r="A311" s="121">
        <f t="shared" si="4"/>
        <v>46569</v>
      </c>
      <c r="B311" s="117">
        <v>2.6250646755063833E-3</v>
      </c>
      <c r="C311" s="118">
        <v>4.7164813274491069E-2</v>
      </c>
      <c r="D311" s="119">
        <v>7.1593987138927062E-3</v>
      </c>
      <c r="E311" s="118">
        <v>5.9894230167703011E-2</v>
      </c>
      <c r="F311" s="119">
        <v>1.0236588370216015E-3</v>
      </c>
      <c r="G311" s="118">
        <v>4.271206338156941E-2</v>
      </c>
      <c r="H311" s="119">
        <v>8.3651965040254517E-4</v>
      </c>
      <c r="I311" s="118">
        <v>3.1234434107759279E-2</v>
      </c>
      <c r="J311" s="119">
        <v>-4.1784518736498466E-4</v>
      </c>
      <c r="K311" s="118">
        <v>2.4276585753080004E-2</v>
      </c>
      <c r="L311" s="119">
        <v>3.0509513098631036E-3</v>
      </c>
      <c r="M311" s="118">
        <v>4.5183661324708746E-2</v>
      </c>
      <c r="N311" s="119">
        <v>4.8861488769107453E-3</v>
      </c>
      <c r="O311" s="118">
        <v>5.1450138726527817E-2</v>
      </c>
      <c r="P311" s="196">
        <v>2.3651733197518343E-3</v>
      </c>
      <c r="Q311" s="120">
        <v>4.6295780035398693E-2</v>
      </c>
    </row>
    <row r="312" spans="1:17">
      <c r="A312" s="121">
        <f t="shared" si="4"/>
        <v>46600</v>
      </c>
      <c r="B312" s="117">
        <v>1.167435259833427E-3</v>
      </c>
      <c r="C312" s="118">
        <v>4.3687336170841196E-2</v>
      </c>
      <c r="D312" s="119">
        <v>2.3241649857743685E-3</v>
      </c>
      <c r="E312" s="118">
        <v>4.9971683877373385E-2</v>
      </c>
      <c r="F312" s="119">
        <v>7.5529021389986184E-4</v>
      </c>
      <c r="G312" s="118">
        <v>4.1467525298988006E-2</v>
      </c>
      <c r="H312" s="119">
        <v>1.5964095423774971E-3</v>
      </c>
      <c r="I312" s="118">
        <v>3.0445798814611846E-2</v>
      </c>
      <c r="J312" s="119">
        <v>1.4060124838015664E-3</v>
      </c>
      <c r="K312" s="118">
        <v>2.3549678134370033E-2</v>
      </c>
      <c r="L312" s="119">
        <v>1.5295044400602809E-3</v>
      </c>
      <c r="M312" s="118">
        <v>4.373022155062789E-2</v>
      </c>
      <c r="N312" s="119">
        <v>2.9501899592554448E-3</v>
      </c>
      <c r="O312" s="118">
        <v>5.145111220713372E-2</v>
      </c>
      <c r="P312" s="196">
        <v>6.084873450744599E-4</v>
      </c>
      <c r="Q312" s="120">
        <v>4.2090970807875161E-2</v>
      </c>
    </row>
    <row r="313" spans="1:17">
      <c r="A313" s="121">
        <f t="shared" si="4"/>
        <v>46631</v>
      </c>
      <c r="B313" s="117">
        <v>1.9165050628833225E-3</v>
      </c>
      <c r="C313" s="118">
        <v>4.1746740034231733E-2</v>
      </c>
      <c r="D313" s="119">
        <v>1.6095734630323655E-3</v>
      </c>
      <c r="E313" s="118">
        <v>4.4806613406641382E-2</v>
      </c>
      <c r="F313" s="119">
        <v>2.0253071527402966E-3</v>
      </c>
      <c r="G313" s="118">
        <v>4.0660287488679447E-2</v>
      </c>
      <c r="H313" s="119">
        <v>4.2221150732129065E-3</v>
      </c>
      <c r="I313" s="118">
        <v>3.0070054538894331E-2</v>
      </c>
      <c r="J313" s="119">
        <v>5.2133682347403898E-3</v>
      </c>
      <c r="K313" s="118">
        <v>2.3744638188613054E-2</v>
      </c>
      <c r="L313" s="119">
        <v>1.5823786897033454E-3</v>
      </c>
      <c r="M313" s="118">
        <v>4.1154062216039788E-2</v>
      </c>
      <c r="N313" s="119">
        <v>2.6960910476430122E-3</v>
      </c>
      <c r="O313" s="118">
        <v>5.1452908207081371E-2</v>
      </c>
      <c r="P313" s="196">
        <v>1.6645818109757293E-3</v>
      </c>
      <c r="Q313" s="120">
        <v>3.9726015069685428E-2</v>
      </c>
    </row>
    <row r="314" spans="1:17">
      <c r="A314" s="121">
        <f t="shared" si="4"/>
        <v>46661</v>
      </c>
      <c r="B314" s="117">
        <v>3.2569963004154268E-3</v>
      </c>
      <c r="C314" s="118">
        <v>4.1887915647993879E-2</v>
      </c>
      <c r="D314" s="119">
        <v>2.7461923527531962E-3</v>
      </c>
      <c r="E314" s="118">
        <v>4.5405042399003559E-2</v>
      </c>
      <c r="F314" s="119">
        <v>3.4387429828768301E-3</v>
      </c>
      <c r="G314" s="118">
        <v>4.0640107659789093E-2</v>
      </c>
      <c r="H314" s="119">
        <v>5.5669473988375628E-3</v>
      </c>
      <c r="I314" s="118">
        <v>3.2787364597479662E-2</v>
      </c>
      <c r="J314" s="119">
        <v>6.8074164506937151E-3</v>
      </c>
      <c r="K314" s="118">
        <v>2.7792237750023485E-2</v>
      </c>
      <c r="L314" s="119">
        <v>2.8141325693638031E-3</v>
      </c>
      <c r="M314" s="118">
        <v>4.0580171845788993E-2</v>
      </c>
      <c r="N314" s="119">
        <v>2.6151431877909914E-3</v>
      </c>
      <c r="O314" s="118">
        <v>5.1454612605215111E-2</v>
      </c>
      <c r="P314" s="196">
        <v>3.3199217561830086E-3</v>
      </c>
      <c r="Q314" s="120">
        <v>3.9918440684308942E-2</v>
      </c>
    </row>
    <row r="315" spans="1:17">
      <c r="A315" s="121">
        <f t="shared" si="4"/>
        <v>46692</v>
      </c>
      <c r="B315" s="117">
        <v>2.3565786248891385E-3</v>
      </c>
      <c r="C315" s="118">
        <v>4.074529849392583E-2</v>
      </c>
      <c r="D315" s="119">
        <v>2.675791606052691E-3</v>
      </c>
      <c r="E315" s="118">
        <v>4.5245053010888991E-2</v>
      </c>
      <c r="F315" s="119">
        <v>2.2434068297401133E-3</v>
      </c>
      <c r="G315" s="118">
        <v>3.9151788967427104E-2</v>
      </c>
      <c r="H315" s="119">
        <v>4.63081625943218E-3</v>
      </c>
      <c r="I315" s="118">
        <v>3.5757451180328026E-2</v>
      </c>
      <c r="J315" s="119">
        <v>5.5912081705040695E-3</v>
      </c>
      <c r="K315" s="118">
        <v>3.2247834491095695E-2</v>
      </c>
      <c r="L315" s="119">
        <v>2.6566098488534085E-3</v>
      </c>
      <c r="M315" s="118">
        <v>3.9829322020507707E-2</v>
      </c>
      <c r="N315" s="119">
        <v>2.0305241460871759E-3</v>
      </c>
      <c r="O315" s="118">
        <v>5.1455674466457824E-2</v>
      </c>
      <c r="P315" s="196">
        <v>2.0174036495657077E-3</v>
      </c>
      <c r="Q315" s="120">
        <v>3.8610206297502669E-2</v>
      </c>
    </row>
    <row r="316" spans="1:17" ht="13.5" thickBot="1">
      <c r="A316" s="248">
        <f t="shared" si="4"/>
        <v>46722</v>
      </c>
      <c r="B316" s="249">
        <v>5.907061891864851E-3</v>
      </c>
      <c r="C316" s="250">
        <v>4.0324975523092554E-2</v>
      </c>
      <c r="D316" s="251">
        <v>2.0796663042363939E-3</v>
      </c>
      <c r="E316" s="250">
        <v>4.5151533364917507E-2</v>
      </c>
      <c r="F316" s="251">
        <v>7.2691419803818658E-3</v>
      </c>
      <c r="G316" s="250">
        <v>3.8626901156493254E-2</v>
      </c>
      <c r="H316" s="251">
        <v>4.0926633829938552E-3</v>
      </c>
      <c r="I316" s="250">
        <v>3.7061860190276574E-2</v>
      </c>
      <c r="J316" s="251">
        <v>4.1324877528938764E-3</v>
      </c>
      <c r="K316" s="250">
        <v>3.4307187463020306E-2</v>
      </c>
      <c r="L316" s="251">
        <v>4.8595563372282324E-3</v>
      </c>
      <c r="M316" s="250">
        <v>3.913556426233078E-2</v>
      </c>
      <c r="N316" s="251">
        <v>2.4165604845833855E-3</v>
      </c>
      <c r="O316" s="250">
        <v>5.145715752014568E-2</v>
      </c>
      <c r="P316" s="252">
        <v>6.1039804397129416E-3</v>
      </c>
      <c r="Q316" s="253">
        <v>3.8256269537769505E-2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2025-12-17T15:38:40Z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