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B8FE57E8-CBA9-479F-8614-913E3281BE5C}" xr6:coauthVersionLast="47" xr6:coauthVersionMax="47" xr10:uidLastSave="{00000000-0000-0000-0000-000000000000}"/>
  <bookViews>
    <workbookView xWindow="-13050" yWindow="-16320" windowWidth="29040" windowHeight="15720" tabRatio="889" xr2:uid="{00000000-000D-0000-FFFF-FFFF00000000}"/>
  </bookViews>
  <sheets>
    <sheet name="Brasil" sheetId="18" r:id="rId1"/>
    <sheet name="Brasil_Trimestral" sheetId="1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7" i="19" l="1"/>
  <c r="AF3" i="18"/>
  <c r="AF43" i="18" l="1"/>
  <c r="AF29" i="18"/>
  <c r="A108" i="19"/>
  <c r="AC110" i="19"/>
  <c r="A109" i="19" l="1"/>
  <c r="Q108" i="19" l="1"/>
  <c r="A110" i="19"/>
  <c r="T108" i="19"/>
  <c r="Q109" i="19" l="1"/>
  <c r="T109" i="19"/>
  <c r="Q110" i="19" l="1"/>
  <c r="T110" i="19"/>
  <c r="AC109" i="19" l="1"/>
  <c r="AC108" i="19" l="1"/>
  <c r="E110" i="19"/>
  <c r="F107" i="19"/>
  <c r="D107" i="19"/>
  <c r="D108" i="19"/>
  <c r="D109" i="19"/>
  <c r="D110" i="19"/>
  <c r="E108" i="19"/>
  <c r="F109" i="19"/>
  <c r="F110" i="19"/>
  <c r="E109" i="19"/>
  <c r="AC107" i="19"/>
  <c r="F108" i="19"/>
  <c r="E107" i="19"/>
  <c r="A4" i="19" l="1"/>
  <c r="A5" i="19"/>
  <c r="A6" i="19"/>
  <c r="A7" i="19"/>
  <c r="F7" i="19"/>
  <c r="F8" i="19"/>
  <c r="AA10" i="19"/>
  <c r="AA30" i="19"/>
  <c r="F33" i="19"/>
  <c r="F48" i="19"/>
  <c r="AA47" i="19"/>
  <c r="F49" i="19"/>
  <c r="AA52" i="19"/>
  <c r="AA60" i="19"/>
  <c r="F75" i="19"/>
  <c r="Z93" i="19"/>
  <c r="Y95" i="19"/>
  <c r="F101" i="19"/>
  <c r="E3" i="18"/>
  <c r="Y96" i="19" l="1"/>
  <c r="F3" i="18"/>
  <c r="AC55" i="19"/>
  <c r="Z74" i="19"/>
  <c r="Z50" i="19"/>
  <c r="AA77" i="19"/>
  <c r="AA21" i="19"/>
  <c r="Z44" i="19"/>
  <c r="F98" i="19"/>
  <c r="AC82" i="19"/>
  <c r="Z79" i="19"/>
  <c r="AA73" i="19"/>
  <c r="Z67" i="19"/>
  <c r="Z91" i="19"/>
  <c r="F80" i="19"/>
  <c r="AA18" i="19"/>
  <c r="Z7" i="19"/>
  <c r="Z51" i="19"/>
  <c r="W6" i="19"/>
  <c r="F89" i="19"/>
  <c r="Z84" i="19"/>
  <c r="AA54" i="19"/>
  <c r="AA32" i="19"/>
  <c r="Z8" i="19"/>
  <c r="AA87" i="19"/>
  <c r="F54" i="19"/>
  <c r="F39" i="19"/>
  <c r="F16" i="19"/>
  <c r="AA81" i="19"/>
  <c r="AA22" i="19"/>
  <c r="Z73" i="19"/>
  <c r="Z54" i="19"/>
  <c r="F52" i="19"/>
  <c r="AA40" i="19"/>
  <c r="F38" i="19"/>
  <c r="Z75" i="19"/>
  <c r="Z56" i="19"/>
  <c r="AA49" i="19"/>
  <c r="F9" i="19"/>
  <c r="Q4" i="19"/>
  <c r="F70" i="19"/>
  <c r="F77" i="19"/>
  <c r="F30" i="19"/>
  <c r="Z55" i="19"/>
  <c r="F53" i="19"/>
  <c r="Z48" i="19"/>
  <c r="F46" i="19"/>
  <c r="AA41" i="19"/>
  <c r="F32" i="19"/>
  <c r="F74" i="19"/>
  <c r="F67" i="19"/>
  <c r="F88" i="19"/>
  <c r="AA76" i="19"/>
  <c r="AA43" i="19"/>
  <c r="Z29" i="19"/>
  <c r="F83" i="19"/>
  <c r="AC81" i="19"/>
  <c r="Z71" i="19"/>
  <c r="F43" i="19"/>
  <c r="AC39" i="19"/>
  <c r="AA62" i="19"/>
  <c r="AA85" i="19"/>
  <c r="Z38" i="19"/>
  <c r="F24" i="19"/>
  <c r="F106" i="19"/>
  <c r="AA89" i="19"/>
  <c r="AA64" i="19"/>
  <c r="F42" i="19"/>
  <c r="F96" i="19"/>
  <c r="F82" i="19"/>
  <c r="AC80" i="19"/>
  <c r="AA59" i="19"/>
  <c r="AA93" i="19"/>
  <c r="AA75" i="19"/>
  <c r="AA66" i="19"/>
  <c r="AC54" i="19"/>
  <c r="Z46" i="19"/>
  <c r="F44" i="19"/>
  <c r="Z23" i="19"/>
  <c r="F21" i="19"/>
  <c r="AA16" i="19"/>
  <c r="AA86" i="19"/>
  <c r="Z61" i="19"/>
  <c r="D43" i="18"/>
  <c r="Z88" i="19"/>
  <c r="Z63" i="19"/>
  <c r="AC61" i="19"/>
  <c r="F50" i="19"/>
  <c r="AC11" i="19"/>
  <c r="Z83" i="19"/>
  <c r="Z58" i="19"/>
  <c r="F34" i="19"/>
  <c r="Z90" i="19"/>
  <c r="F81" i="19"/>
  <c r="F72" i="19"/>
  <c r="AA69" i="19"/>
  <c r="Z15" i="19"/>
  <c r="Z78" i="19"/>
  <c r="AC71" i="19"/>
  <c r="D29" i="18"/>
  <c r="F40" i="19"/>
  <c r="AA71" i="19"/>
  <c r="F69" i="19"/>
  <c r="E33" i="19"/>
  <c r="Z26" i="19"/>
  <c r="F12" i="19"/>
  <c r="W5" i="19"/>
  <c r="F85" i="19"/>
  <c r="E80" i="19"/>
  <c r="Z69" i="19"/>
  <c r="AA67" i="19"/>
  <c r="AC48" i="19"/>
  <c r="AC47" i="19"/>
  <c r="AA42" i="19"/>
  <c r="Z31" i="19"/>
  <c r="Z24" i="19"/>
  <c r="W4" i="19"/>
  <c r="F87" i="19"/>
  <c r="F73" i="19"/>
  <c r="E74" i="19"/>
  <c r="AA46" i="19"/>
  <c r="AA44" i="19"/>
  <c r="Z13" i="19"/>
  <c r="F11" i="19"/>
  <c r="AA7" i="19"/>
  <c r="F13" i="19"/>
  <c r="AC85" i="19"/>
  <c r="AC65" i="19"/>
  <c r="AC97" i="19"/>
  <c r="AA84" i="19"/>
  <c r="Z82" i="19"/>
  <c r="Z76" i="19"/>
  <c r="AC68" i="19"/>
  <c r="Z64" i="19"/>
  <c r="AA58" i="19"/>
  <c r="E59" i="19"/>
  <c r="AC33" i="19"/>
  <c r="AA19" i="19"/>
  <c r="Z18" i="19"/>
  <c r="F15" i="19"/>
  <c r="F95" i="19"/>
  <c r="Z80" i="19"/>
  <c r="AC77" i="19"/>
  <c r="Z72" i="19"/>
  <c r="Z70" i="19"/>
  <c r="AC70" i="19"/>
  <c r="Z62" i="19"/>
  <c r="Z39" i="19"/>
  <c r="F37" i="19"/>
  <c r="E19" i="19"/>
  <c r="E10" i="19"/>
  <c r="AA88" i="19"/>
  <c r="Z86" i="19"/>
  <c r="E79" i="19"/>
  <c r="Z66" i="19"/>
  <c r="Z41" i="19"/>
  <c r="Z21" i="19"/>
  <c r="AC90" i="19"/>
  <c r="AC100" i="19"/>
  <c r="E94" i="19"/>
  <c r="Z45" i="19"/>
  <c r="AC9" i="19"/>
  <c r="Z92" i="19"/>
  <c r="AC75" i="19"/>
  <c r="AC57" i="19"/>
  <c r="Z53" i="19"/>
  <c r="AA51" i="19"/>
  <c r="Z37" i="19"/>
  <c r="Z27" i="19"/>
  <c r="Q6" i="19"/>
  <c r="F105" i="19"/>
  <c r="F102" i="19"/>
  <c r="E95" i="19"/>
  <c r="AC88" i="19"/>
  <c r="Z81" i="19"/>
  <c r="AA79" i="19"/>
  <c r="Z77" i="19"/>
  <c r="AC76" i="19"/>
  <c r="AC74" i="19"/>
  <c r="AC69" i="19"/>
  <c r="Z59" i="19"/>
  <c r="Z57" i="19"/>
  <c r="AC40" i="19"/>
  <c r="E30" i="19"/>
  <c r="Z10" i="19"/>
  <c r="E81" i="19"/>
  <c r="AC78" i="19"/>
  <c r="E75" i="19"/>
  <c r="AC72" i="19"/>
  <c r="E48" i="19"/>
  <c r="AC102" i="19"/>
  <c r="AA91" i="19"/>
  <c r="F84" i="19"/>
  <c r="AA82" i="19"/>
  <c r="F76" i="19"/>
  <c r="AA57" i="19"/>
  <c r="F35" i="19"/>
  <c r="F29" i="19"/>
  <c r="E15" i="19"/>
  <c r="AC106" i="19"/>
  <c r="F99" i="19"/>
  <c r="AC79" i="19"/>
  <c r="AA78" i="19"/>
  <c r="E76" i="19"/>
  <c r="AC73" i="19"/>
  <c r="AA72" i="19"/>
  <c r="AA65" i="19"/>
  <c r="AC60" i="19"/>
  <c r="E54" i="19"/>
  <c r="Z49" i="19"/>
  <c r="AA39" i="19"/>
  <c r="AA24" i="19"/>
  <c r="AA9" i="19"/>
  <c r="AC104" i="19"/>
  <c r="AA94" i="19"/>
  <c r="F71" i="19"/>
  <c r="AA68" i="19"/>
  <c r="Z65" i="19"/>
  <c r="E65" i="19"/>
  <c r="AA55" i="19"/>
  <c r="E44" i="19"/>
  <c r="Z9" i="19"/>
  <c r="Z94" i="19"/>
  <c r="E91" i="19"/>
  <c r="AC86" i="19"/>
  <c r="E77" i="19"/>
  <c r="Z68" i="19"/>
  <c r="Z60" i="19"/>
  <c r="F57" i="19"/>
  <c r="Z52" i="19"/>
  <c r="AC52" i="19"/>
  <c r="E47" i="19"/>
  <c r="Z42" i="19"/>
  <c r="AC31" i="19"/>
  <c r="Z22" i="19"/>
  <c r="AC18" i="19"/>
  <c r="AC95" i="19"/>
  <c r="Z89" i="19"/>
  <c r="AA83" i="19"/>
  <c r="F78" i="19"/>
  <c r="AA63" i="19"/>
  <c r="AC58" i="19"/>
  <c r="AA50" i="19"/>
  <c r="AC46" i="19"/>
  <c r="Z34" i="19"/>
  <c r="AC32" i="19"/>
  <c r="Z30" i="19"/>
  <c r="AC20" i="19"/>
  <c r="AA12" i="19"/>
  <c r="AC10" i="19"/>
  <c r="E106" i="19"/>
  <c r="AA92" i="19"/>
  <c r="Z87" i="19"/>
  <c r="Z85" i="19"/>
  <c r="AA80" i="19"/>
  <c r="E78" i="19"/>
  <c r="AA74" i="19"/>
  <c r="E72" i="19"/>
  <c r="E55" i="19"/>
  <c r="AC53" i="19"/>
  <c r="Z47" i="19"/>
  <c r="AA45" i="19"/>
  <c r="F20" i="19"/>
  <c r="Z16" i="19"/>
  <c r="AA14" i="19"/>
  <c r="E83" i="19"/>
  <c r="F79" i="19"/>
  <c r="AC56" i="19"/>
  <c r="AA53" i="19"/>
  <c r="E12" i="19"/>
  <c r="E73" i="19"/>
  <c r="AC64" i="19"/>
  <c r="AA61" i="19"/>
  <c r="AA56" i="19"/>
  <c r="AC51" i="19"/>
  <c r="E40" i="19"/>
  <c r="AC7" i="19"/>
  <c r="AA90" i="19"/>
  <c r="AA70" i="19"/>
  <c r="F66" i="19"/>
  <c r="AA48" i="19"/>
  <c r="Z43" i="19"/>
  <c r="AC41" i="19"/>
  <c r="AC30" i="19"/>
  <c r="AC21" i="19"/>
  <c r="AA8" i="19"/>
  <c r="Q5" i="19"/>
  <c r="AC96" i="19"/>
  <c r="AC89" i="19"/>
  <c r="AC87" i="19"/>
  <c r="AA27" i="19"/>
  <c r="AC19" i="19"/>
  <c r="F86" i="19"/>
  <c r="E86" i="19"/>
  <c r="G3" i="18"/>
  <c r="E103" i="19"/>
  <c r="E101" i="19"/>
  <c r="F104" i="19"/>
  <c r="AC94" i="19"/>
  <c r="E90" i="19"/>
  <c r="E89" i="19"/>
  <c r="E102" i="19"/>
  <c r="AC103" i="19"/>
  <c r="AC105" i="19"/>
  <c r="E93" i="19"/>
  <c r="AC93" i="19"/>
  <c r="E88" i="19"/>
  <c r="AC84" i="19"/>
  <c r="AC99" i="19"/>
  <c r="AC98" i="19"/>
  <c r="Y97" i="19"/>
  <c r="Z96" i="19"/>
  <c r="AA96" i="19"/>
  <c r="E92" i="19"/>
  <c r="AC91" i="19"/>
  <c r="AC92" i="19"/>
  <c r="AC83" i="19"/>
  <c r="F56" i="19"/>
  <c r="E58" i="19"/>
  <c r="F103" i="19"/>
  <c r="E105" i="19"/>
  <c r="E104" i="19"/>
  <c r="AC101" i="19"/>
  <c r="F100" i="19"/>
  <c r="E100" i="19"/>
  <c r="F97" i="19"/>
  <c r="E99" i="19"/>
  <c r="E98" i="19"/>
  <c r="F60" i="19"/>
  <c r="E63" i="19"/>
  <c r="Z95" i="19"/>
  <c r="AA95" i="19"/>
  <c r="F59" i="19"/>
  <c r="E62" i="19"/>
  <c r="F55" i="19"/>
  <c r="E57" i="19"/>
  <c r="AC13" i="19"/>
  <c r="AC15" i="19"/>
  <c r="AC14" i="19"/>
  <c r="F94" i="19"/>
  <c r="E97" i="19"/>
  <c r="F93" i="19"/>
  <c r="E96" i="19"/>
  <c r="F92" i="19"/>
  <c r="F91" i="19"/>
  <c r="F90" i="19"/>
  <c r="E84" i="19"/>
  <c r="E85" i="19"/>
  <c r="AC42" i="19"/>
  <c r="AC45" i="19"/>
  <c r="E82" i="19"/>
  <c r="E87" i="19"/>
  <c r="AC66" i="19"/>
  <c r="AC67" i="19"/>
  <c r="F64" i="19"/>
  <c r="E66" i="19"/>
  <c r="E67" i="19"/>
  <c r="E69" i="19"/>
  <c r="E70" i="19"/>
  <c r="E71" i="19"/>
  <c r="AC62" i="19"/>
  <c r="F58" i="19"/>
  <c r="E61" i="19"/>
  <c r="F61" i="19"/>
  <c r="E64" i="19"/>
  <c r="F65" i="19"/>
  <c r="E68" i="19"/>
  <c r="E23" i="19"/>
  <c r="E25" i="19"/>
  <c r="E24" i="19"/>
  <c r="E27" i="19"/>
  <c r="E22" i="19"/>
  <c r="F22" i="19"/>
  <c r="F68" i="19"/>
  <c r="E60" i="19"/>
  <c r="E56" i="19"/>
  <c r="F41" i="19"/>
  <c r="E43" i="19"/>
  <c r="F63" i="19"/>
  <c r="AC43" i="19"/>
  <c r="AC63" i="19"/>
  <c r="F51" i="19"/>
  <c r="E53" i="19"/>
  <c r="E51" i="19"/>
  <c r="E45" i="19"/>
  <c r="Z35" i="19"/>
  <c r="AA35" i="19"/>
  <c r="Z33" i="19"/>
  <c r="AA33" i="19"/>
  <c r="AA37" i="19"/>
  <c r="AC59" i="19"/>
  <c r="AC35" i="19"/>
  <c r="AC34" i="19"/>
  <c r="F62" i="19"/>
  <c r="F47" i="19"/>
  <c r="E50" i="19"/>
  <c r="E49" i="19"/>
  <c r="F45" i="19"/>
  <c r="E41" i="19"/>
  <c r="E52" i="19"/>
  <c r="AC50" i="19"/>
  <c r="AC49" i="19"/>
  <c r="AC28" i="19"/>
  <c r="AC29" i="19"/>
  <c r="AC27" i="19"/>
  <c r="AC44" i="19"/>
  <c r="AC36" i="19"/>
  <c r="AC37" i="19"/>
  <c r="AC38" i="19"/>
  <c r="AC26" i="19"/>
  <c r="AC22" i="19"/>
  <c r="AC24" i="19"/>
  <c r="AC25" i="19"/>
  <c r="AC23" i="19"/>
  <c r="AA11" i="19"/>
  <c r="Z11" i="19"/>
  <c r="E46" i="19"/>
  <c r="E42" i="19"/>
  <c r="AA34" i="19"/>
  <c r="AA38" i="19"/>
  <c r="F26" i="19"/>
  <c r="Z14" i="19"/>
  <c r="AA13" i="19"/>
  <c r="Z40" i="19"/>
  <c r="Z20" i="19"/>
  <c r="AA20" i="19"/>
  <c r="E13" i="19"/>
  <c r="E11" i="19"/>
  <c r="F10" i="19"/>
  <c r="E17" i="19"/>
  <c r="E14" i="19"/>
  <c r="F14" i="19"/>
  <c r="E18" i="19"/>
  <c r="AC8" i="19"/>
  <c r="AA36" i="19"/>
  <c r="F19" i="19"/>
  <c r="E20" i="19"/>
  <c r="E39" i="19"/>
  <c r="E38" i="19"/>
  <c r="Z36" i="19"/>
  <c r="F31" i="19"/>
  <c r="E34" i="19"/>
  <c r="AC16" i="19"/>
  <c r="AC17" i="19"/>
  <c r="Q7" i="19"/>
  <c r="A8" i="19"/>
  <c r="D7" i="19"/>
  <c r="AA28" i="19"/>
  <c r="F28" i="19"/>
  <c r="E31" i="19"/>
  <c r="E29" i="19"/>
  <c r="E35" i="19"/>
  <c r="Z25" i="19"/>
  <c r="AA25" i="19"/>
  <c r="F25" i="19"/>
  <c r="E28" i="19"/>
  <c r="F23" i="19"/>
  <c r="E26" i="19"/>
  <c r="F18" i="19"/>
  <c r="E37" i="19"/>
  <c r="E36" i="19"/>
  <c r="F36" i="19"/>
  <c r="AA29" i="19"/>
  <c r="F27" i="19"/>
  <c r="AA26" i="19"/>
  <c r="AA23" i="19"/>
  <c r="F17" i="19"/>
  <c r="AC12" i="19"/>
  <c r="Z32" i="19"/>
  <c r="E32" i="19"/>
  <c r="Z19" i="19"/>
  <c r="Z12" i="19"/>
  <c r="AA31" i="19"/>
  <c r="AA17" i="19"/>
  <c r="E21" i="19"/>
  <c r="Z17" i="19"/>
  <c r="E16" i="19"/>
  <c r="Z28" i="19"/>
  <c r="AA15" i="19"/>
  <c r="T4" i="19"/>
  <c r="E43" i="18" l="1"/>
  <c r="E29" i="18"/>
  <c r="T6" i="19"/>
  <c r="W7" i="19"/>
  <c r="X7" i="19"/>
  <c r="H3" i="18"/>
  <c r="T8" i="19"/>
  <c r="A9" i="19"/>
  <c r="Q8" i="19"/>
  <c r="D8" i="19"/>
  <c r="Z97" i="19"/>
  <c r="AA97" i="19"/>
  <c r="Y98" i="19"/>
  <c r="T5" i="19"/>
  <c r="F29" i="18"/>
  <c r="T7" i="19"/>
  <c r="F43" i="18" l="1"/>
  <c r="G29" i="18"/>
  <c r="X8" i="19"/>
  <c r="W8" i="19"/>
  <c r="Z98" i="19"/>
  <c r="AA98" i="19"/>
  <c r="Y99" i="19"/>
  <c r="G43" i="18"/>
  <c r="I3" i="18"/>
  <c r="D9" i="19"/>
  <c r="T9" i="19"/>
  <c r="Q9" i="19"/>
  <c r="A10" i="19"/>
  <c r="H43" i="18" l="1"/>
  <c r="H29" i="18"/>
  <c r="Y100" i="19"/>
  <c r="Z99" i="19"/>
  <c r="AA99" i="19"/>
  <c r="J3" i="18"/>
  <c r="W9" i="19"/>
  <c r="X9" i="19"/>
  <c r="Q10" i="19"/>
  <c r="A11" i="19"/>
  <c r="D10" i="19"/>
  <c r="T10" i="19"/>
  <c r="I29" i="18" l="1"/>
  <c r="K3" i="18"/>
  <c r="W10" i="19"/>
  <c r="X10" i="19"/>
  <c r="I43" i="18"/>
  <c r="T11" i="19"/>
  <c r="D11" i="19"/>
  <c r="Q11" i="19"/>
  <c r="A12" i="19"/>
  <c r="Z100" i="19"/>
  <c r="Y101" i="19"/>
  <c r="AA100" i="19"/>
  <c r="X11" i="19" l="1"/>
  <c r="W11" i="19"/>
  <c r="AA101" i="19"/>
  <c r="Z101" i="19"/>
  <c r="Y102" i="19"/>
  <c r="J43" i="18"/>
  <c r="D12" i="19"/>
  <c r="Q12" i="19"/>
  <c r="A13" i="19"/>
  <c r="T12" i="19"/>
  <c r="J29" i="18"/>
  <c r="L3" i="18"/>
  <c r="M3" i="18" l="1"/>
  <c r="K43" i="18"/>
  <c r="T13" i="19"/>
  <c r="Q13" i="19"/>
  <c r="D13" i="19"/>
  <c r="A14" i="19"/>
  <c r="Z102" i="19"/>
  <c r="AA102" i="19"/>
  <c r="Y103" i="19"/>
  <c r="K29" i="18"/>
  <c r="W12" i="19"/>
  <c r="X12" i="19"/>
  <c r="L29" i="18" l="1"/>
  <c r="W13" i="19"/>
  <c r="X13" i="19"/>
  <c r="Q14" i="19"/>
  <c r="A15" i="19"/>
  <c r="D14" i="19"/>
  <c r="T14" i="19"/>
  <c r="Z103" i="19"/>
  <c r="AA103" i="19"/>
  <c r="Y104" i="19"/>
  <c r="L43" i="18"/>
  <c r="N3" i="18"/>
  <c r="U34" i="19" l="1"/>
  <c r="M43" i="18"/>
  <c r="T15" i="19"/>
  <c r="D15" i="19"/>
  <c r="Q15" i="19"/>
  <c r="A16" i="19"/>
  <c r="M29" i="18"/>
  <c r="O3" i="18"/>
  <c r="W14" i="19"/>
  <c r="X14" i="19"/>
  <c r="Y105" i="19"/>
  <c r="Z104" i="19"/>
  <c r="AA104" i="19"/>
  <c r="X15" i="19" l="1"/>
  <c r="W15" i="19"/>
  <c r="D16" i="19"/>
  <c r="Q16" i="19"/>
  <c r="A17" i="19"/>
  <c r="T16" i="19"/>
  <c r="N43" i="18"/>
  <c r="P3" i="18"/>
  <c r="Z105" i="19"/>
  <c r="AA105" i="19"/>
  <c r="Y106" i="19"/>
  <c r="N29" i="18"/>
  <c r="Y107" i="19" l="1"/>
  <c r="O43" i="18"/>
  <c r="O29" i="18"/>
  <c r="W16" i="19"/>
  <c r="X16" i="19"/>
  <c r="Q3" i="18"/>
  <c r="AA106" i="19"/>
  <c r="Z106" i="19"/>
  <c r="T17" i="19"/>
  <c r="A18" i="19"/>
  <c r="Q17" i="19"/>
  <c r="D17" i="19"/>
  <c r="Y108" i="19" l="1"/>
  <c r="Z107" i="19"/>
  <c r="AA107" i="19"/>
  <c r="R3" i="18"/>
  <c r="Q18" i="19"/>
  <c r="A19" i="19"/>
  <c r="D18" i="19"/>
  <c r="T18" i="19"/>
  <c r="W17" i="19"/>
  <c r="X17" i="19"/>
  <c r="P29" i="18"/>
  <c r="P43" i="18"/>
  <c r="AA108" i="19" l="1"/>
  <c r="Y109" i="19"/>
  <c r="Z108" i="19"/>
  <c r="U50" i="19"/>
  <c r="Q29" i="18"/>
  <c r="Q43" i="18"/>
  <c r="T19" i="19"/>
  <c r="A20" i="19"/>
  <c r="D19" i="19"/>
  <c r="Q19" i="19"/>
  <c r="W18" i="19"/>
  <c r="X18" i="19"/>
  <c r="S3" i="18"/>
  <c r="Z109" i="19" l="1"/>
  <c r="AA109" i="19"/>
  <c r="Y110" i="19"/>
  <c r="U54" i="19"/>
  <c r="X19" i="19"/>
  <c r="W19" i="19"/>
  <c r="D20" i="19"/>
  <c r="Q20" i="19"/>
  <c r="A21" i="19"/>
  <c r="T20" i="19"/>
  <c r="R29" i="18"/>
  <c r="T3" i="18"/>
  <c r="R43" i="18"/>
  <c r="Z110" i="19" l="1"/>
  <c r="AA110" i="19"/>
  <c r="S29" i="18"/>
  <c r="W20" i="19"/>
  <c r="X20" i="19"/>
  <c r="S43" i="18"/>
  <c r="U3" i="18"/>
  <c r="T21" i="19"/>
  <c r="A22" i="19"/>
  <c r="D21" i="19"/>
  <c r="Q21" i="19"/>
  <c r="T29" i="18" l="1"/>
  <c r="D22" i="19"/>
  <c r="T22" i="19"/>
  <c r="A23" i="19"/>
  <c r="Q22" i="19"/>
  <c r="V3" i="18"/>
  <c r="T43" i="18"/>
  <c r="W21" i="19"/>
  <c r="X21" i="19"/>
  <c r="U43" i="18" l="1"/>
  <c r="W3" i="18"/>
  <c r="W22" i="19"/>
  <c r="X22" i="19"/>
  <c r="T23" i="19"/>
  <c r="A24" i="19"/>
  <c r="D23" i="19"/>
  <c r="Q23" i="19"/>
  <c r="U29" i="18"/>
  <c r="Q24" i="19" l="1"/>
  <c r="A25" i="19"/>
  <c r="T24" i="19"/>
  <c r="D24" i="19"/>
  <c r="X3" i="18"/>
  <c r="V43" i="18"/>
  <c r="X23" i="19"/>
  <c r="W23" i="19"/>
  <c r="V29" i="18"/>
  <c r="W29" i="18" l="1"/>
  <c r="W43" i="18"/>
  <c r="Y3" i="18"/>
  <c r="T25" i="19"/>
  <c r="A26" i="19"/>
  <c r="Q25" i="19"/>
  <c r="D25" i="19"/>
  <c r="W24" i="19"/>
  <c r="X24" i="19"/>
  <c r="X43" i="18" l="1"/>
  <c r="X29" i="18"/>
  <c r="Z3" i="18"/>
  <c r="X25" i="19"/>
  <c r="W25" i="19"/>
  <c r="D26" i="19"/>
  <c r="A27" i="19"/>
  <c r="Q26" i="19"/>
  <c r="T26" i="19"/>
  <c r="Y29" i="18" l="1"/>
  <c r="AA3" i="18"/>
  <c r="W26" i="19"/>
  <c r="X26" i="19"/>
  <c r="Y43" i="18"/>
  <c r="T27" i="19"/>
  <c r="A28" i="19"/>
  <c r="Q27" i="19"/>
  <c r="D27" i="19"/>
  <c r="Q28" i="19" l="1"/>
  <c r="A29" i="19"/>
  <c r="T28" i="19"/>
  <c r="D28" i="19"/>
  <c r="Z43" i="18"/>
  <c r="Z29" i="18"/>
  <c r="X27" i="19"/>
  <c r="W27" i="19"/>
  <c r="AB3" i="18"/>
  <c r="AA29" i="18" l="1"/>
  <c r="AA43" i="18"/>
  <c r="X28" i="19"/>
  <c r="W28" i="19"/>
  <c r="AC3" i="18"/>
  <c r="T29" i="19"/>
  <c r="D29" i="19"/>
  <c r="A30" i="19"/>
  <c r="Q29" i="19"/>
  <c r="AB43" i="18" l="1"/>
  <c r="AB29" i="18"/>
  <c r="D30" i="19"/>
  <c r="T30" i="19"/>
  <c r="Q30" i="19"/>
  <c r="A31" i="19"/>
  <c r="AD3" i="18"/>
  <c r="W29" i="19"/>
  <c r="X29" i="19"/>
  <c r="AE3" i="18" l="1"/>
  <c r="W30" i="19"/>
  <c r="X30" i="19"/>
  <c r="D31" i="19"/>
  <c r="A32" i="19"/>
  <c r="Q31" i="19"/>
  <c r="T31" i="19"/>
  <c r="AC43" i="18"/>
  <c r="AC29" i="18"/>
  <c r="AD43" i="18" l="1"/>
  <c r="X31" i="19"/>
  <c r="W31" i="19"/>
  <c r="AD29" i="18"/>
  <c r="Q32" i="19"/>
  <c r="D32" i="19"/>
  <c r="A33" i="19"/>
  <c r="T32" i="19"/>
  <c r="AE29" i="18" l="1"/>
  <c r="Q33" i="19"/>
  <c r="A34" i="19"/>
  <c r="T33" i="19"/>
  <c r="D33" i="19"/>
  <c r="AE43" i="18"/>
  <c r="W32" i="19"/>
  <c r="X32" i="19"/>
  <c r="T34" i="19" l="1"/>
  <c r="D34" i="19"/>
  <c r="Q34" i="19"/>
  <c r="A35" i="19"/>
  <c r="W33" i="19"/>
  <c r="X33" i="19"/>
  <c r="W34" i="19" l="1"/>
  <c r="X34" i="19"/>
  <c r="D35" i="19"/>
  <c r="Q35" i="19"/>
  <c r="A36" i="19"/>
  <c r="T35" i="19" l="1"/>
  <c r="U35" i="19"/>
  <c r="W35" i="19"/>
  <c r="X35" i="19"/>
  <c r="D36" i="19"/>
  <c r="A37" i="19"/>
  <c r="Q36" i="19"/>
  <c r="U36" i="19" l="1"/>
  <c r="T36" i="19"/>
  <c r="Q37" i="19"/>
  <c r="D37" i="19"/>
  <c r="A38" i="19"/>
  <c r="W36" i="19"/>
  <c r="X36" i="19"/>
  <c r="A39" i="19" l="1"/>
  <c r="D38" i="19"/>
  <c r="Q38" i="19"/>
  <c r="W37" i="19"/>
  <c r="X37" i="19"/>
  <c r="T37" i="19"/>
  <c r="U37" i="19"/>
  <c r="W38" i="19" l="1"/>
  <c r="X38" i="19"/>
  <c r="A40" i="19"/>
  <c r="D39" i="19"/>
  <c r="T38" i="19"/>
  <c r="U38" i="19"/>
  <c r="R39" i="19" l="1"/>
  <c r="Q39" i="19"/>
  <c r="A41" i="19"/>
  <c r="D40" i="19"/>
  <c r="U39" i="19"/>
  <c r="T39" i="19"/>
  <c r="W39" i="19"/>
  <c r="X39" i="19"/>
  <c r="Q40" i="19" l="1"/>
  <c r="R40" i="19"/>
  <c r="A42" i="19"/>
  <c r="D41" i="19"/>
  <c r="T40" i="19"/>
  <c r="U40" i="19"/>
  <c r="W40" i="19"/>
  <c r="X40" i="19"/>
  <c r="U41" i="19" l="1"/>
  <c r="T41" i="19"/>
  <c r="Q41" i="19"/>
  <c r="R41" i="19"/>
  <c r="W41" i="19"/>
  <c r="X41" i="19"/>
  <c r="A43" i="19"/>
  <c r="D42" i="19"/>
  <c r="T42" i="19" l="1"/>
  <c r="U42" i="19"/>
  <c r="W42" i="19"/>
  <c r="X42" i="19"/>
  <c r="A44" i="19"/>
  <c r="D43" i="19"/>
  <c r="Q42" i="19"/>
  <c r="R42" i="19"/>
  <c r="T43" i="19" l="1"/>
  <c r="U43" i="19"/>
  <c r="Q43" i="19"/>
  <c r="R43" i="19"/>
  <c r="A45" i="19"/>
  <c r="D44" i="19"/>
  <c r="W43" i="19"/>
  <c r="X43" i="19"/>
  <c r="Q44" i="19" l="1"/>
  <c r="R44" i="19"/>
  <c r="A46" i="19"/>
  <c r="D45" i="19"/>
  <c r="W44" i="19"/>
  <c r="X44" i="19"/>
  <c r="T44" i="19"/>
  <c r="U44" i="19"/>
  <c r="U45" i="19" l="1"/>
  <c r="T45" i="19"/>
  <c r="Q45" i="19"/>
  <c r="R45" i="19"/>
  <c r="W45" i="19"/>
  <c r="X45" i="19"/>
  <c r="A47" i="19"/>
  <c r="D46" i="19"/>
  <c r="W46" i="19" l="1"/>
  <c r="X46" i="19"/>
  <c r="A48" i="19"/>
  <c r="D47" i="19"/>
  <c r="T46" i="19"/>
  <c r="U46" i="19"/>
  <c r="Q46" i="19"/>
  <c r="R46" i="19"/>
  <c r="A49" i="19" l="1"/>
  <c r="D48" i="19"/>
  <c r="W47" i="19"/>
  <c r="X47" i="19"/>
  <c r="Q47" i="19"/>
  <c r="R47" i="19"/>
  <c r="T47" i="19"/>
  <c r="U47" i="19"/>
  <c r="U48" i="19" l="1"/>
  <c r="T48" i="19"/>
  <c r="A50" i="19"/>
  <c r="D49" i="19"/>
  <c r="W48" i="19"/>
  <c r="X48" i="19"/>
  <c r="Q48" i="19"/>
  <c r="R48" i="19"/>
  <c r="A51" i="19" l="1"/>
  <c r="D50" i="19"/>
  <c r="T50" i="19"/>
  <c r="T49" i="19"/>
  <c r="U49" i="19"/>
  <c r="Q49" i="19"/>
  <c r="R49" i="19"/>
  <c r="W49" i="19"/>
  <c r="X49" i="19"/>
  <c r="W50" i="19" l="1"/>
  <c r="X50" i="19"/>
  <c r="A52" i="19"/>
  <c r="D51" i="19"/>
  <c r="Q50" i="19"/>
  <c r="R50" i="19"/>
  <c r="D52" i="19" l="1"/>
  <c r="A53" i="19"/>
  <c r="W51" i="19"/>
  <c r="X51" i="19"/>
  <c r="Q51" i="19"/>
  <c r="R51" i="19"/>
  <c r="T51" i="19"/>
  <c r="U51" i="19"/>
  <c r="D53" i="19" l="1"/>
  <c r="A54" i="19"/>
  <c r="T52" i="19"/>
  <c r="U52" i="19"/>
  <c r="W52" i="19"/>
  <c r="X52" i="19"/>
  <c r="Q52" i="19"/>
  <c r="R52" i="19"/>
  <c r="U53" i="19" l="1"/>
  <c r="T53" i="19"/>
  <c r="W53" i="19"/>
  <c r="X53" i="19"/>
  <c r="A55" i="19"/>
  <c r="T54" i="19"/>
  <c r="D54" i="19"/>
  <c r="Q53" i="19"/>
  <c r="R53" i="19"/>
  <c r="W54" i="19" l="1"/>
  <c r="X54" i="19"/>
  <c r="Q54" i="19"/>
  <c r="R54" i="19"/>
  <c r="A56" i="19"/>
  <c r="D55" i="19"/>
  <c r="A57" i="19" l="1"/>
  <c r="D56" i="19"/>
  <c r="W55" i="19"/>
  <c r="X55" i="19"/>
  <c r="T55" i="19"/>
  <c r="U55" i="19"/>
  <c r="Q55" i="19"/>
  <c r="R55" i="19"/>
  <c r="T56" i="19" l="1"/>
  <c r="U56" i="19"/>
  <c r="Q56" i="19"/>
  <c r="R56" i="19"/>
  <c r="A58" i="19"/>
  <c r="D57" i="19"/>
  <c r="W56" i="19"/>
  <c r="X56" i="19"/>
  <c r="W57" i="19" l="1"/>
  <c r="X57" i="19"/>
  <c r="T57" i="19"/>
  <c r="U57" i="19"/>
  <c r="Q57" i="19"/>
  <c r="R57" i="19"/>
  <c r="A59" i="19"/>
  <c r="D58" i="19"/>
  <c r="T58" i="19" l="1"/>
  <c r="U58" i="19"/>
  <c r="Q58" i="19"/>
  <c r="R58" i="19"/>
  <c r="A60" i="19"/>
  <c r="D59" i="19"/>
  <c r="W58" i="19"/>
  <c r="X58" i="19"/>
  <c r="W59" i="19" l="1"/>
  <c r="X59" i="19"/>
  <c r="T59" i="19"/>
  <c r="U59" i="19"/>
  <c r="Q59" i="19"/>
  <c r="R59" i="19"/>
  <c r="D60" i="19"/>
  <c r="A61" i="19"/>
  <c r="A62" i="19" l="1"/>
  <c r="D61" i="19"/>
  <c r="T60" i="19"/>
  <c r="U60" i="19"/>
  <c r="Q60" i="19"/>
  <c r="R60" i="19"/>
  <c r="W60" i="19"/>
  <c r="X60" i="19"/>
  <c r="Q61" i="19" l="1"/>
  <c r="R61" i="19"/>
  <c r="U61" i="19"/>
  <c r="T61" i="19"/>
  <c r="D62" i="19"/>
  <c r="A63" i="19"/>
  <c r="W61" i="19"/>
  <c r="X61" i="19"/>
  <c r="A64" i="19" l="1"/>
  <c r="D63" i="19"/>
  <c r="W62" i="19"/>
  <c r="X62" i="19"/>
  <c r="Q62" i="19"/>
  <c r="R62" i="19"/>
  <c r="T62" i="19"/>
  <c r="U62" i="19"/>
  <c r="Q63" i="19" l="1"/>
  <c r="R63" i="19"/>
  <c r="T63" i="19"/>
  <c r="U63" i="19"/>
  <c r="W63" i="19"/>
  <c r="X63" i="19"/>
  <c r="A65" i="19"/>
  <c r="D64" i="19"/>
  <c r="A66" i="19" l="1"/>
  <c r="D65" i="19"/>
  <c r="U64" i="19"/>
  <c r="T64" i="19"/>
  <c r="Q64" i="19"/>
  <c r="R64" i="19"/>
  <c r="W64" i="19"/>
  <c r="X64" i="19"/>
  <c r="X65" i="19" l="1"/>
  <c r="W65" i="19"/>
  <c r="T65" i="19"/>
  <c r="U65" i="19"/>
  <c r="A67" i="19"/>
  <c r="D66" i="19"/>
  <c r="Q65" i="19"/>
  <c r="R65" i="19"/>
  <c r="A68" i="19" l="1"/>
  <c r="D67" i="19"/>
  <c r="W66" i="19"/>
  <c r="X66" i="19"/>
  <c r="Q66" i="19"/>
  <c r="R66" i="19"/>
  <c r="T66" i="19"/>
  <c r="U66" i="19"/>
  <c r="X67" i="19" l="1"/>
  <c r="W67" i="19"/>
  <c r="Q67" i="19"/>
  <c r="R67" i="19"/>
  <c r="T67" i="19"/>
  <c r="U67" i="19"/>
  <c r="A69" i="19"/>
  <c r="D68" i="19"/>
  <c r="Q68" i="19" l="1"/>
  <c r="R68" i="19"/>
  <c r="W68" i="19"/>
  <c r="X68" i="19"/>
  <c r="T68" i="19"/>
  <c r="U68" i="19"/>
  <c r="A70" i="19"/>
  <c r="D69" i="19"/>
  <c r="T69" i="19" l="1"/>
  <c r="U69" i="19"/>
  <c r="A71" i="19"/>
  <c r="D70" i="19"/>
  <c r="Q69" i="19"/>
  <c r="R69" i="19"/>
  <c r="W69" i="19"/>
  <c r="X69" i="19"/>
  <c r="T70" i="19" l="1"/>
  <c r="U70" i="19"/>
  <c r="Q70" i="19"/>
  <c r="R70" i="19"/>
  <c r="A72" i="19"/>
  <c r="D71" i="19"/>
  <c r="W70" i="19"/>
  <c r="X70" i="19"/>
  <c r="A73" i="19" l="1"/>
  <c r="D72" i="19"/>
  <c r="W71" i="19"/>
  <c r="X71" i="19"/>
  <c r="Q71" i="19"/>
  <c r="R71" i="19"/>
  <c r="T71" i="19"/>
  <c r="U71" i="19"/>
  <c r="T72" i="19" l="1"/>
  <c r="U72" i="19"/>
  <c r="Q72" i="19"/>
  <c r="R72" i="19"/>
  <c r="A74" i="19"/>
  <c r="D73" i="19"/>
  <c r="W72" i="19"/>
  <c r="X72" i="19"/>
  <c r="Q73" i="19" l="1"/>
  <c r="R73" i="19"/>
  <c r="A75" i="19"/>
  <c r="D74" i="19"/>
  <c r="T73" i="19"/>
  <c r="U73" i="19"/>
  <c r="W73" i="19"/>
  <c r="X73" i="19"/>
  <c r="T74" i="19" l="1"/>
  <c r="U74" i="19"/>
  <c r="A76" i="19"/>
  <c r="D75" i="19"/>
  <c r="X74" i="19"/>
  <c r="W74" i="19"/>
  <c r="Q74" i="19"/>
  <c r="R74" i="19"/>
  <c r="T75" i="19" l="1"/>
  <c r="U75" i="19"/>
  <c r="A77" i="19"/>
  <c r="D76" i="19"/>
  <c r="W75" i="19"/>
  <c r="X75" i="19"/>
  <c r="Q75" i="19"/>
  <c r="R75" i="19"/>
  <c r="Q76" i="19" l="1"/>
  <c r="R76" i="19"/>
  <c r="T76" i="19"/>
  <c r="U76" i="19"/>
  <c r="A78" i="19"/>
  <c r="D77" i="19"/>
  <c r="X76" i="19"/>
  <c r="W76" i="19"/>
  <c r="A79" i="19" l="1"/>
  <c r="D78" i="19"/>
  <c r="W77" i="19"/>
  <c r="X77" i="19"/>
  <c r="T77" i="19"/>
  <c r="U77" i="19"/>
  <c r="Q77" i="19"/>
  <c r="R77" i="19"/>
  <c r="T78" i="19" l="1"/>
  <c r="U78" i="19"/>
  <c r="Q78" i="19"/>
  <c r="R78" i="19"/>
  <c r="D79" i="19"/>
  <c r="A80" i="19"/>
  <c r="W78" i="19"/>
  <c r="X78" i="19"/>
  <c r="A81" i="19" l="1"/>
  <c r="D80" i="19"/>
  <c r="W79" i="19"/>
  <c r="X79" i="19"/>
  <c r="T79" i="19"/>
  <c r="U79" i="19"/>
  <c r="Q79" i="19"/>
  <c r="R79" i="19"/>
  <c r="T80" i="19" l="1"/>
  <c r="U80" i="19"/>
  <c r="D81" i="19"/>
  <c r="A82" i="19"/>
  <c r="Q80" i="19"/>
  <c r="R80" i="19"/>
  <c r="W80" i="19"/>
  <c r="X80" i="19"/>
  <c r="A83" i="19" l="1"/>
  <c r="D82" i="19"/>
  <c r="T81" i="19"/>
  <c r="U81" i="19"/>
  <c r="Q81" i="19"/>
  <c r="R81" i="19"/>
  <c r="W81" i="19"/>
  <c r="X81" i="19"/>
  <c r="Q82" i="19" l="1"/>
  <c r="R82" i="19"/>
  <c r="T82" i="19"/>
  <c r="U82" i="19"/>
  <c r="A84" i="19"/>
  <c r="D83" i="19"/>
  <c r="W82" i="19"/>
  <c r="X82" i="19"/>
  <c r="T83" i="19" l="1"/>
  <c r="U83" i="19"/>
  <c r="W83" i="19"/>
  <c r="X83" i="19"/>
  <c r="A85" i="19"/>
  <c r="D84" i="19"/>
  <c r="Q83" i="19"/>
  <c r="R83" i="19"/>
  <c r="A86" i="19" l="1"/>
  <c r="D85" i="19"/>
  <c r="W84" i="19"/>
  <c r="X84" i="19"/>
  <c r="T84" i="19"/>
  <c r="U84" i="19"/>
  <c r="Q84" i="19"/>
  <c r="R84" i="19"/>
  <c r="U85" i="19" l="1"/>
  <c r="T85" i="19"/>
  <c r="Q85" i="19"/>
  <c r="R85" i="19"/>
  <c r="A87" i="19"/>
  <c r="D86" i="19"/>
  <c r="W85" i="19"/>
  <c r="X85" i="19"/>
  <c r="W86" i="19" l="1"/>
  <c r="X86" i="19"/>
  <c r="T86" i="19"/>
  <c r="U86" i="19"/>
  <c r="A88" i="19"/>
  <c r="D87" i="19"/>
  <c r="Q86" i="19"/>
  <c r="R86" i="19"/>
  <c r="W87" i="19" l="1"/>
  <c r="X87" i="19"/>
  <c r="T87" i="19"/>
  <c r="U87" i="19"/>
  <c r="Q87" i="19"/>
  <c r="R87" i="19"/>
  <c r="A89" i="19"/>
  <c r="D88" i="19"/>
  <c r="T88" i="19" l="1"/>
  <c r="U88" i="19"/>
  <c r="Q88" i="19"/>
  <c r="R88" i="19"/>
  <c r="A90" i="19"/>
  <c r="D89" i="19"/>
  <c r="W88" i="19"/>
  <c r="X88" i="19"/>
  <c r="A91" i="19" l="1"/>
  <c r="D90" i="19"/>
  <c r="W89" i="19"/>
  <c r="X89" i="19"/>
  <c r="T89" i="19"/>
  <c r="U89" i="19"/>
  <c r="Q89" i="19"/>
  <c r="R89" i="19"/>
  <c r="Q90" i="19" l="1"/>
  <c r="R90" i="19"/>
  <c r="T90" i="19"/>
  <c r="U90" i="19"/>
  <c r="A92" i="19"/>
  <c r="D91" i="19"/>
  <c r="W90" i="19"/>
  <c r="X90" i="19"/>
  <c r="W91" i="19" l="1"/>
  <c r="X91" i="19"/>
  <c r="A93" i="19"/>
  <c r="D92" i="19"/>
  <c r="Q91" i="19"/>
  <c r="R91" i="19"/>
  <c r="T91" i="19"/>
  <c r="U91" i="19"/>
  <c r="T92" i="19" l="1"/>
  <c r="U92" i="19"/>
  <c r="W92" i="19"/>
  <c r="X92" i="19"/>
  <c r="A94" i="19"/>
  <c r="D93" i="19"/>
  <c r="Q92" i="19"/>
  <c r="R92" i="19"/>
  <c r="A95" i="19" l="1"/>
  <c r="D94" i="19"/>
  <c r="W93" i="19"/>
  <c r="X93" i="19"/>
  <c r="Q93" i="19"/>
  <c r="R93" i="19"/>
  <c r="T93" i="19"/>
  <c r="U93" i="19"/>
  <c r="Q94" i="19" l="1"/>
  <c r="R94" i="19"/>
  <c r="T94" i="19"/>
  <c r="U94" i="19"/>
  <c r="A96" i="19"/>
  <c r="D95" i="19"/>
  <c r="W94" i="19"/>
  <c r="X94" i="19"/>
  <c r="T95" i="19" l="1"/>
  <c r="U95" i="19"/>
  <c r="Q95" i="19"/>
  <c r="R95" i="19"/>
  <c r="D96" i="19"/>
  <c r="A97" i="19"/>
  <c r="D97" i="19" l="1"/>
  <c r="A98" i="19"/>
  <c r="Q96" i="19"/>
  <c r="R96" i="19"/>
  <c r="T96" i="19"/>
  <c r="U96" i="19"/>
  <c r="Q97" i="19" l="1"/>
  <c r="R97" i="19"/>
  <c r="T97" i="19"/>
  <c r="U97" i="19"/>
  <c r="A99" i="19"/>
  <c r="D98" i="19"/>
  <c r="T98" i="19" l="1"/>
  <c r="U98" i="19"/>
  <c r="Q98" i="19"/>
  <c r="R98" i="19"/>
  <c r="D99" i="19"/>
  <c r="A100" i="19"/>
  <c r="A101" i="19" l="1"/>
  <c r="D100" i="19"/>
  <c r="T99" i="19"/>
  <c r="U99" i="19"/>
  <c r="R99" i="19"/>
  <c r="Q99" i="19"/>
  <c r="U100" i="19" l="1"/>
  <c r="T100" i="19"/>
  <c r="A102" i="19"/>
  <c r="D101" i="19"/>
  <c r="R100" i="19"/>
  <c r="Q100" i="19"/>
  <c r="Q101" i="19" l="1"/>
  <c r="R101" i="19"/>
  <c r="D102" i="19"/>
  <c r="A103" i="19"/>
  <c r="T101" i="19"/>
  <c r="U101" i="19"/>
  <c r="Q102" i="19" l="1"/>
  <c r="R102" i="19"/>
  <c r="T102" i="19"/>
  <c r="U102" i="19"/>
  <c r="A104" i="19"/>
  <c r="D103" i="19"/>
  <c r="U107" i="19" l="1"/>
  <c r="R107" i="19"/>
  <c r="D104" i="19"/>
  <c r="A105" i="19"/>
  <c r="T103" i="19"/>
  <c r="U103" i="19"/>
  <c r="Q103" i="19"/>
  <c r="R103" i="19"/>
  <c r="U108" i="19" l="1"/>
  <c r="R108" i="19"/>
  <c r="R104" i="19"/>
  <c r="Q104" i="19"/>
  <c r="A106" i="19"/>
  <c r="D105" i="19"/>
  <c r="T104" i="19"/>
  <c r="U104" i="19"/>
  <c r="U109" i="19" l="1"/>
  <c r="R109" i="19"/>
  <c r="U105" i="19"/>
  <c r="T105" i="19"/>
  <c r="Q105" i="19"/>
  <c r="R105" i="19"/>
  <c r="D106" i="19"/>
  <c r="Q107" i="19" l="1"/>
  <c r="R110" i="19"/>
  <c r="T107" i="19"/>
  <c r="U110" i="19"/>
  <c r="Q106" i="19"/>
  <c r="R106" i="19"/>
  <c r="T106" i="19"/>
  <c r="U106" i="19"/>
</calcChain>
</file>

<file path=xl/sharedStrings.xml><?xml version="1.0" encoding="utf-8"?>
<sst xmlns="http://schemas.openxmlformats.org/spreadsheetml/2006/main" count="357" uniqueCount="176">
  <si>
    <t>12M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</si>
  <si>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</si>
  <si>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</si>
  <si>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</si>
  <si>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</si>
  <si>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</si>
  <si>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</si>
  <si>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</si>
  <si>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</si>
  <si>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</si>
  <si>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</si>
  <si>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</si>
  <si>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</si>
  <si>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</si>
  <si>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</si>
  <si>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</si>
  <si>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</si>
  <si>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</si>
  <si>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</si>
  <si>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</si>
  <si>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</si>
  <si>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</si>
  <si>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</si>
  <si>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</si>
  <si>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</si>
  <si>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</si>
  <si>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</si>
  <si>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</si>
  <si>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</si>
  <si>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</si>
  <si>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</si>
  <si>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</si>
  <si>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</si>
  <si>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</si>
  <si>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</si>
  <si>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</si>
  <si>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</si>
  <si>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</si>
  <si>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</si>
  <si>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</si>
  <si>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</si>
  <si>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</si>
  <si>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</si>
  <si>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</si>
  <si>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</si>
  <si>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</si>
  <si>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</si>
  <si>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</si>
  <si>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</si>
  <si>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</si>
  <si>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</si>
  <si>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</si>
  <si>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</si>
  <si>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</si>
  <si>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</si>
  <si>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</si>
  <si>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</si>
  <si>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</si>
  <si>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</si>
  <si>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</si>
  <si>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</si>
  <si>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</si>
  <si>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</si>
  <si>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</si>
  <si>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</si>
  <si>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</si>
  <si>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</si>
  <si>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</si>
  <si>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</si>
  <si>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</si>
  <si>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</si>
  <si>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</si>
  <si>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</si>
  <si>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</si>
  <si>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</si>
  <si>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</si>
  <si>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</si>
  <si>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</si>
  <si>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</si>
  <si>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</si>
  <si>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</si>
  <si>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</si>
  <si>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</si>
  <si>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</si>
  <si>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</si>
  <si>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</si>
  <si>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</si>
  <si>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</si>
  <si>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</si>
  <si>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</si>
  <si>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</si>
  <si>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</si>
  <si>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</si>
  <si>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2026 - I</t>
  </si>
  <si>
    <t>2026 - II</t>
  </si>
  <si>
    <t>2026 - III</t>
  </si>
  <si>
    <t>2026 - IV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</si>
  <si>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</si>
  <si>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</si>
  <si>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</si>
  <si>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</si>
  <si>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</si>
  <si>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</si>
  <si>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</si>
  <si>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</si>
  <si>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IGP-M</t>
  </si>
  <si>
    <t>INPC</t>
  </si>
  <si>
    <t>IPCA</t>
  </si>
  <si>
    <t xml:space="preserve">World </t>
  </si>
  <si>
    <t>Ytd</t>
  </si>
  <si>
    <t>IPA</t>
  </si>
  <si>
    <t>BRL/GBP</t>
  </si>
  <si>
    <t>BRL/EUR</t>
  </si>
  <si>
    <t>BRL/USD</t>
  </si>
  <si>
    <t>Selic</t>
  </si>
  <si>
    <t>Investimento direto no país - % PIB</t>
  </si>
  <si>
    <t>Conta corrente - % PIB</t>
  </si>
  <si>
    <t>Importações – USD bi</t>
  </si>
  <si>
    <t>Exportações – USD bi</t>
  </si>
  <si>
    <t>Balança comercial - USD bi</t>
  </si>
  <si>
    <t>Setor externo</t>
  </si>
  <si>
    <t>BRL / USD – média do ano</t>
  </si>
  <si>
    <t>BRL / USD – dez</t>
  </si>
  <si>
    <t>Taxa de câmbio</t>
  </si>
  <si>
    <t>Dívida pública bruta - % do PIB</t>
  </si>
  <si>
    <t>Dívida pública líquida - % do PIB</t>
  </si>
  <si>
    <t>Resultado nominal – % do PIB</t>
  </si>
  <si>
    <t>Resultado primário – % do PIB</t>
  </si>
  <si>
    <t>Finanças públicas</t>
  </si>
  <si>
    <t>TLP (Taxa real) – fim de período</t>
  </si>
  <si>
    <t>TJLP (Taxa nominal) – fim de período</t>
  </si>
  <si>
    <t>CDI - acumulado no ano</t>
  </si>
  <si>
    <t>CDI - final do ano (anualizado)</t>
  </si>
  <si>
    <t>Taxa real de juros (Selic/IPCA) – fim de período</t>
  </si>
  <si>
    <t>Selic – média do ano</t>
  </si>
  <si>
    <t>Selic – final do ano</t>
  </si>
  <si>
    <t>Taxa de juros</t>
  </si>
  <si>
    <t>IPA-M (preços por atacado)</t>
  </si>
  <si>
    <t>Inflação</t>
  </si>
  <si>
    <t>Taxa de desemprego - fim de período</t>
  </si>
  <si>
    <t>Taxa de desemprego - média do ano</t>
  </si>
  <si>
    <t>Crescimento real do PIB</t>
  </si>
  <si>
    <t>PIB nominal – Bilhões de dólares</t>
  </si>
  <si>
    <t>PIB nominal – Bilhões de reais</t>
  </si>
  <si>
    <t>Atividade econômica</t>
  </si>
  <si>
    <t>Brasil</t>
  </si>
  <si>
    <t>Zona do Euro – CPI</t>
  </si>
  <si>
    <t>EUA – CPI</t>
  </si>
  <si>
    <t>China – Crescimento real do PIB</t>
  </si>
  <si>
    <t>Zona do Euro – Crescimento real do PIB</t>
  </si>
  <si>
    <t>EUA – Crescimento real do PIB</t>
  </si>
  <si>
    <t>Mundo –  Crescimento real do PIB</t>
  </si>
  <si>
    <t>2028P</t>
  </si>
  <si>
    <t>2027P</t>
  </si>
  <si>
    <t>2026P</t>
  </si>
  <si>
    <t>-</t>
  </si>
  <si>
    <t>Anual</t>
  </si>
  <si>
    <t>Trimestral</t>
  </si>
  <si>
    <t>a/a</t>
  </si>
  <si>
    <t>t/t</t>
  </si>
  <si>
    <t>Índice</t>
  </si>
  <si>
    <t>média</t>
  </si>
  <si>
    <t>ponta</t>
  </si>
  <si>
    <t>TLP (Taxa real)</t>
  </si>
  <si>
    <t>TJLP (Taxa nominal)</t>
  </si>
  <si>
    <t>PIB nominal (R$ - '000): Consumo das famílias</t>
  </si>
  <si>
    <t>PIB nominal (R$ - '000)</t>
  </si>
  <si>
    <t>Inflação EUA (IPC)</t>
  </si>
  <si>
    <t>PIB SA</t>
  </si>
  <si>
    <t>PIB NSA</t>
  </si>
  <si>
    <t>Núcleo do CPI</t>
  </si>
  <si>
    <t>2029P</t>
  </si>
  <si>
    <t>2029 - I</t>
  </si>
  <si>
    <t>2029 - II</t>
  </si>
  <si>
    <t>2029 - III</t>
  </si>
  <si>
    <t>2029 -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</si>
</sst>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[$-416]mmm\-yy;@"/>
    <numFmt numFmtId="167" formatCode="0.0%"/>
    <numFmt numFmtId="168" formatCode="_([$€]* #,##0.00_);_([$€]* \(#,##0.00\);_([$€]* &quot;-&quot;??_);_(@_)"/>
    <numFmt numFmtId="169" formatCode="General_)"/>
    <numFmt numFmtId="170" formatCode="#,##0,"/>
    <numFmt numFmtId="171" formatCode="#,##0,,"/>
    <numFmt numFmtId="172" formatCode="_([$€-2]* #,##0.00_);_([$€-2]* \(#,##0.00\);_([$€-2]* &quot;-&quot;??_)"/>
    <numFmt numFmtId="173" formatCode="_ [$€-2]\ * #,##0.00_ ;_ [$€-2]\ * \-#,##0.00_ ;_ [$€-2]\ * &quot;-&quot;??_ "/>
    <numFmt numFmtId="174" formatCode="#,#00"/>
    <numFmt numFmtId="175" formatCode="_-* #,##0.00\ _€_-;\-* #,##0.00\ _€_-;_-* &quot;-&quot;??\ _€_-;_-@_-"/>
    <numFmt numFmtId="176" formatCode="_-* #,##0.00\ &quot;€&quot;_-;\-* #,##0.00\ &quot;€&quot;_-;_-* &quot;-&quot;??\ &quot;€&quot;_-;_-@_-"/>
    <numFmt numFmtId="177" formatCode="#,##0.00_);\(#,##0.00\);&quot; --- &quot;"/>
    <numFmt numFmtId="178" formatCode="%#,#00"/>
    <numFmt numFmtId="179" formatCode="#.##000"/>
    <numFmt numFmtId="180" formatCode="0.00\ %"/>
    <numFmt numFmtId="181" formatCode="#\ ###\ ###\ ##0\ "/>
    <numFmt numFmtId="182" formatCode="&quot;$&quot;\ #,##0;&quot;$&quot;\ \-#,##0"/>
    <numFmt numFmtId="183" formatCode="#,"/>
    <numFmt numFmtId="184" formatCode="_ * #,##0.00_ ;_ * \-#,##0.00_ ;_ * &quot;-&quot;??_ ;_ @_ "/>
    <numFmt numFmtId="185" formatCode="[$-409]mmm\-yy;@"/>
    <numFmt numFmtId="186" formatCode="_ * #,##0_ ;_ * \-#,##0_ ;_ * &quot;-&quot;_ ;_ @_ "/>
    <numFmt numFmtId="187" formatCode="_(* #,##0_);_(* \(#,##0\);_(* &quot;-&quot;??_);_(@_)"/>
  </numFmts>
  <fonts count="13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  <font>
      <sz val="8"/>
      <color rgb="FFFF0000"/>
      <name val="Verdana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5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5" fillId="14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7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5" fillId="18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39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5" fillId="22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5" fillId="26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3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5" fillId="30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168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5" fillId="11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5" fillId="15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38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5" fillId="19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4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5" fillId="23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41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5" fillId="27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3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5" fillId="31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168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21" fillId="12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47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21" fillId="16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38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21" fillId="20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4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21" fillId="24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21" fillId="28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21" fillId="32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168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69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69" fontId="40" fillId="0" borderId="0">
      <alignment horizontal="right"/>
    </xf>
    <xf numFmtId="0" fontId="41" fillId="0" borderId="12"/>
    <xf numFmtId="169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10" fillId="2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168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15" fillId="6" borderId="4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46" fillId="56" borderId="13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17" fillId="7" borderId="7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23" fillId="57" borderId="14" applyNumberFormat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16" fillId="0" borderId="6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168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0" fontId="59" fillId="0" borderId="0"/>
    <xf numFmtId="171" fontId="59" fillId="0" borderId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9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21" fillId="9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2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21" fillId="13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4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21" fillId="17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55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21" fillId="21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49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21" fillId="25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50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21" fillId="29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34" fillId="48" borderId="0" applyNumberFormat="0" applyBorder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0" fontId="62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13" fillId="5" borderId="4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68" fontId="61" fillId="42" borderId="13" applyNumberFormat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22" fillId="0" borderId="0" applyNumberFormat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4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11" fillId="3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168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12" fillId="4" borderId="0" applyNumberFormat="0" applyBorder="0" applyAlignment="0" applyProtection="0"/>
    <xf numFmtId="168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8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8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8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8" fontId="82" fillId="45" borderId="0" applyNumberFormat="0" applyBorder="0" applyAlignment="0" applyProtection="0"/>
    <xf numFmtId="168" fontId="82" fillId="45" borderId="0" applyNumberFormat="0" applyBorder="0" applyAlignment="0" applyProtection="0"/>
    <xf numFmtId="168" fontId="24" fillId="0" borderId="0"/>
    <xf numFmtId="168" fontId="5" fillId="0" borderId="0"/>
    <xf numFmtId="168" fontId="24" fillId="0" borderId="0"/>
    <xf numFmtId="168" fontId="24" fillId="0" borderId="0"/>
    <xf numFmtId="0" fontId="22" fillId="0" borderId="0"/>
    <xf numFmtId="168" fontId="24" fillId="0" borderId="0"/>
    <xf numFmtId="0" fontId="22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8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8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8" fontId="22" fillId="0" borderId="0" applyNumberFormat="0" applyFill="0" applyBorder="0" applyAlignment="0" applyProtection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0" fontId="85" fillId="0" borderId="0"/>
    <xf numFmtId="0" fontId="22" fillId="0" borderId="0"/>
    <xf numFmtId="168" fontId="24" fillId="0" borderId="0"/>
    <xf numFmtId="168" fontId="24" fillId="0" borderId="0"/>
    <xf numFmtId="0" fontId="22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0" fontId="22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24" fillId="0" borderId="0"/>
    <xf numFmtId="168" fontId="35" fillId="0" borderId="0" applyNumberFormat="0" applyFill="0" applyBorder="0" applyAlignment="0" applyProtection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28" fillId="0" borderId="0"/>
    <xf numFmtId="0" fontId="28" fillId="0" borderId="0"/>
    <xf numFmtId="168" fontId="24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22" fillId="0" borderId="0"/>
    <xf numFmtId="168" fontId="24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0" fontId="22" fillId="0" borderId="0"/>
    <xf numFmtId="168" fontId="24" fillId="0" borderId="0"/>
    <xf numFmtId="168" fontId="35" fillId="0" borderId="0" applyNumberFormat="0" applyFill="0" applyBorder="0" applyAlignment="0" applyProtection="0"/>
    <xf numFmtId="168" fontId="22" fillId="0" borderId="0"/>
    <xf numFmtId="168" fontId="22" fillId="0" borderId="0"/>
    <xf numFmtId="168" fontId="22" fillId="0" borderId="0"/>
    <xf numFmtId="168" fontId="22" fillId="0" borderId="0"/>
    <xf numFmtId="0" fontId="35" fillId="0" borderId="0" applyNumberFormat="0" applyFill="0" applyBorder="0" applyAlignment="0" applyProtection="0"/>
    <xf numFmtId="168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8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8" fontId="24" fillId="0" borderId="0"/>
    <xf numFmtId="168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0" fontId="22" fillId="0" borderId="0"/>
    <xf numFmtId="168" fontId="24" fillId="0" borderId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168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8" borderId="8" applyNumberFormat="0" applyFont="0" applyAlignment="0" applyProtection="0"/>
    <xf numFmtId="168" fontId="24" fillId="8" borderId="8" applyNumberFormat="0" applyFont="0" applyAlignment="0" applyProtection="0"/>
    <xf numFmtId="168" fontId="24" fillId="8" borderId="8" applyNumberFormat="0" applyFont="0" applyAlignment="0" applyProtection="0"/>
    <xf numFmtId="168" fontId="22" fillId="40" borderId="25" applyNumberFormat="0" applyFont="0" applyAlignment="0" applyProtection="0"/>
    <xf numFmtId="168" fontId="22" fillId="40" borderId="25" applyNumberFormat="0" applyFont="0" applyAlignment="0" applyProtection="0"/>
    <xf numFmtId="168" fontId="22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168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7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8" fontId="58" fillId="0" borderId="0">
      <protection locked="0"/>
    </xf>
    <xf numFmtId="179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0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1" fontId="40" fillId="0" borderId="0"/>
    <xf numFmtId="0" fontId="90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14" fillId="6" borderId="5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168" fontId="91" fillId="56" borderId="26" applyNumberFormat="0" applyAlignment="0" applyProtection="0"/>
    <xf numFmtId="38" fontId="92" fillId="0" borderId="0" applyFont="0" applyFill="0" applyBorder="0" applyAlignment="0" applyProtection="0"/>
    <xf numFmtId="175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18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168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19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168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69" fontId="98" fillId="0" borderId="27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7" fillId="0" borderId="1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9" fillId="0" borderId="18" applyNumberFormat="0" applyFill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8" fillId="0" borderId="2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100" fillId="0" borderId="20" applyNumberFormat="0" applyFill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9" fillId="0" borderId="3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60" fillId="0" borderId="22" applyNumberFormat="0" applyFill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8" fontId="96" fillId="0" borderId="0" applyNumberFormat="0" applyFill="0" applyBorder="0" applyAlignment="0" applyProtection="0"/>
    <xf numFmtId="169" fontId="98" fillId="0" borderId="27"/>
    <xf numFmtId="183" fontId="101" fillId="0" borderId="0">
      <protection locked="0"/>
    </xf>
    <xf numFmtId="183" fontId="101" fillId="0" borderId="0">
      <protection locked="0"/>
    </xf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168" fontId="20" fillId="0" borderId="9" applyNumberFormat="0" applyFill="0" applyAlignment="0" applyProtection="0"/>
    <xf numFmtId="168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8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8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8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8" fontId="102" fillId="0" borderId="28" applyNumberFormat="0" applyFill="0" applyAlignment="0" applyProtection="0"/>
    <xf numFmtId="168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84" fontId="35" fillId="0" borderId="0" applyFont="0" applyFill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84" fontId="35" fillId="0" borderId="0" applyFont="0" applyFill="0" applyBorder="0" applyAlignment="0" applyProtection="0"/>
    <xf numFmtId="186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84" fontId="22" fillId="0" borderId="0" applyFont="0" applyFill="0" applyBorder="0" applyAlignment="0" applyProtection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10" borderId="0" applyNumberFormat="0" applyBorder="0" applyAlignment="0" applyProtection="0"/>
    <xf numFmtId="168" fontId="4" fillId="14" borderId="0" applyNumberFormat="0" applyBorder="0" applyAlignment="0" applyProtection="0"/>
    <xf numFmtId="168" fontId="4" fillId="18" borderId="0" applyNumberFormat="0" applyBorder="0" applyAlignment="0" applyProtection="0"/>
    <xf numFmtId="168" fontId="4" fillId="22" borderId="0" applyNumberFormat="0" applyBorder="0" applyAlignment="0" applyProtection="0"/>
    <xf numFmtId="168" fontId="4" fillId="26" borderId="0" applyNumberFormat="0" applyBorder="0" applyAlignment="0" applyProtection="0"/>
    <xf numFmtId="168" fontId="4" fillId="30" borderId="0" applyNumberFormat="0" applyBorder="0" applyAlignment="0" applyProtection="0"/>
    <xf numFmtId="168" fontId="4" fillId="11" borderId="0" applyNumberFormat="0" applyBorder="0" applyAlignment="0" applyProtection="0"/>
    <xf numFmtId="168" fontId="4" fillId="15" borderId="0" applyNumberFormat="0" applyBorder="0" applyAlignment="0" applyProtection="0"/>
    <xf numFmtId="168" fontId="4" fillId="19" borderId="0" applyNumberFormat="0" applyBorder="0" applyAlignment="0" applyProtection="0"/>
    <xf numFmtId="168" fontId="4" fillId="23" borderId="0" applyNumberFormat="0" applyBorder="0" applyAlignment="0" applyProtection="0"/>
    <xf numFmtId="168" fontId="4" fillId="27" borderId="0" applyNumberFormat="0" applyBorder="0" applyAlignment="0" applyProtection="0"/>
    <xf numFmtId="168" fontId="4" fillId="31" borderId="0" applyNumberFormat="0" applyBorder="0" applyAlignment="0" applyProtection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168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5" fontId="4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3" fillId="0" borderId="0"/>
    <xf numFmtId="0" fontId="85" fillId="61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5" fontId="22" fillId="0" borderId="0"/>
    <xf numFmtId="9" fontId="25" fillId="0" borderId="0" applyFont="0" applyFill="0" applyBorder="0" applyAlignment="0" applyProtection="0"/>
    <xf numFmtId="175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5" fontId="22" fillId="0" borderId="0"/>
    <xf numFmtId="0" fontId="132" fillId="0" borderId="0"/>
  </cellStyleXfs>
  <cellXfs count="183">
    <xf numFmtId="0" fontId="0" fillId="0" borderId="0" xfId="0"/>
    <xf numFmtId="167" fontId="112" fillId="63" borderId="33" xfId="4844" applyNumberFormat="1" applyFont="1" applyFill="1" applyBorder="1" applyAlignment="1">
      <alignment horizontal="center" vertical="center" wrapText="1"/>
    </xf>
    <xf numFmtId="167" fontId="111" fillId="34" borderId="33" xfId="4844" applyNumberFormat="1" applyFont="1" applyFill="1" applyBorder="1" applyAlignment="1">
      <alignment horizontal="center" vertical="center" wrapText="1"/>
    </xf>
    <xf numFmtId="167" fontId="112" fillId="63" borderId="0" xfId="4844" applyNumberFormat="1" applyFont="1" applyFill="1" applyBorder="1" applyAlignment="1">
      <alignment horizontal="center" vertical="center" wrapText="1"/>
    </xf>
    <xf numFmtId="167" fontId="111" fillId="34" borderId="0" xfId="4844" applyNumberFormat="1" applyFont="1" applyFill="1" applyBorder="1" applyAlignment="1">
      <alignment horizontal="center" vertical="center" wrapText="1"/>
    </xf>
    <xf numFmtId="0" fontId="111" fillId="33" borderId="0" xfId="0" applyFont="1" applyFill="1" applyAlignment="1">
      <alignment horizontal="left" vertical="center" indent="1"/>
    </xf>
    <xf numFmtId="1" fontId="112" fillId="63" borderId="0" xfId="3395" applyNumberFormat="1" applyFont="1" applyFill="1" applyAlignment="1">
      <alignment horizontal="center" vertical="center" wrapText="1"/>
    </xf>
    <xf numFmtId="1" fontId="111" fillId="34" borderId="0" xfId="3395" applyNumberFormat="1" applyFont="1" applyFill="1" applyAlignment="1">
      <alignment horizontal="center" vertical="center" wrapText="1"/>
    </xf>
    <xf numFmtId="1" fontId="112" fillId="63" borderId="0" xfId="4849" applyNumberFormat="1" applyFont="1" applyFill="1" applyBorder="1" applyAlignment="1">
      <alignment horizontal="center" vertical="center" wrapText="1"/>
    </xf>
    <xf numFmtId="1" fontId="111" fillId="34" borderId="0" xfId="4849" applyNumberFormat="1" applyFont="1" applyFill="1" applyBorder="1" applyAlignment="1">
      <alignment horizontal="center" vertical="center" wrapText="1"/>
    </xf>
    <xf numFmtId="2" fontId="112" fillId="63" borderId="0" xfId="2413" applyNumberFormat="1" applyFont="1" applyFill="1" applyBorder="1" applyAlignment="1">
      <alignment horizontal="center" vertical="center" wrapText="1"/>
    </xf>
    <xf numFmtId="2" fontId="111" fillId="34" borderId="0" xfId="2413" applyNumberFormat="1" applyFont="1" applyFill="1" applyBorder="1" applyAlignment="1">
      <alignment horizontal="center" vertical="center" wrapText="1"/>
    </xf>
    <xf numFmtId="165" fontId="111" fillId="33" borderId="0" xfId="4" applyFont="1" applyFill="1" applyBorder="1" applyAlignment="1">
      <alignment horizontal="left" vertical="center" indent="1"/>
    </xf>
    <xf numFmtId="167" fontId="111" fillId="34" borderId="0" xfId="3963" applyNumberFormat="1" applyFont="1" applyFill="1" applyBorder="1" applyAlignment="1">
      <alignment horizontal="center" vertical="center" wrapText="1"/>
    </xf>
    <xf numFmtId="167" fontId="111" fillId="33" borderId="0" xfId="3962" applyNumberFormat="1" applyFont="1" applyFill="1" applyBorder="1" applyAlignment="1">
      <alignment horizontal="left" vertical="center" indent="1"/>
    </xf>
    <xf numFmtId="10" fontId="111" fillId="0" borderId="0" xfId="3493" applyNumberFormat="1" applyFont="1" applyAlignment="1">
      <alignment horizontal="center" vertical="center" wrapText="1"/>
    </xf>
    <xf numFmtId="10" fontId="112" fillId="63" borderId="0" xfId="3493" applyNumberFormat="1" applyFont="1" applyFill="1" applyAlignment="1">
      <alignment horizontal="center" vertical="center" wrapText="1"/>
    </xf>
    <xf numFmtId="10" fontId="111" fillId="34" borderId="0" xfId="3493" applyNumberFormat="1" applyFont="1" applyFill="1" applyAlignment="1">
      <alignment horizontal="center" vertical="center" wrapText="1"/>
    </xf>
    <xf numFmtId="167" fontId="112" fillId="63" borderId="0" xfId="3397" applyNumberFormat="1" applyFont="1" applyFill="1" applyAlignment="1">
      <alignment horizontal="center" vertical="center" wrapText="1"/>
    </xf>
    <xf numFmtId="167" fontId="111" fillId="34" borderId="0" xfId="3397" applyNumberFormat="1" applyFont="1" applyFill="1" applyAlignment="1">
      <alignment horizontal="center" vertical="center" wrapText="1"/>
    </xf>
    <xf numFmtId="187" fontId="112" fillId="63" borderId="0" xfId="4849" applyNumberFormat="1" applyFont="1" applyFill="1" applyBorder="1" applyAlignment="1">
      <alignment horizontal="center" vertical="center" wrapText="1"/>
    </xf>
    <xf numFmtId="187" fontId="111" fillId="34" borderId="0" xfId="4849" applyNumberFormat="1" applyFont="1" applyFill="1" applyBorder="1" applyAlignment="1">
      <alignment horizontal="center" vertical="center" wrapText="1"/>
    </xf>
    <xf numFmtId="167" fontId="112" fillId="63" borderId="0" xfId="3963" applyNumberFormat="1" applyFont="1" applyFill="1" applyBorder="1" applyAlignment="1">
      <alignment horizontal="center" vertical="center" wrapText="1"/>
    </xf>
    <xf numFmtId="187" fontId="103" fillId="63" borderId="10" xfId="4849" applyNumberFormat="1" applyFont="1" applyFill="1" applyBorder="1" applyAlignment="1">
      <alignment horizontal="center" vertical="center"/>
    </xf>
    <xf numFmtId="167" fontId="103" fillId="63" borderId="35" xfId="4844" applyNumberFormat="1" applyFont="1" applyFill="1" applyBorder="1" applyAlignment="1">
      <alignment horizontal="center" vertical="center"/>
    </xf>
    <xf numFmtId="10" fontId="103" fillId="63" borderId="34" xfId="4844" applyNumberFormat="1" applyFont="1" applyFill="1" applyBorder="1" applyAlignment="1">
      <alignment horizontal="center" vertical="center"/>
    </xf>
    <xf numFmtId="167" fontId="103" fillId="63" borderId="10" xfId="4849" applyNumberFormat="1" applyFont="1" applyFill="1" applyBorder="1" applyAlignment="1">
      <alignment horizontal="center" vertical="center"/>
    </xf>
    <xf numFmtId="1" fontId="103" fillId="63" borderId="34" xfId="4849" applyNumberFormat="1" applyFont="1" applyFill="1" applyBorder="1" applyAlignment="1">
      <alignment horizontal="center" vertical="center"/>
    </xf>
    <xf numFmtId="187" fontId="123" fillId="63" borderId="0" xfId="4849" applyNumberFormat="1" applyFont="1" applyFill="1" applyBorder="1" applyAlignment="1">
      <alignment horizontal="center" vertical="center"/>
    </xf>
    <xf numFmtId="167" fontId="123" fillId="63" borderId="37" xfId="4844" applyNumberFormat="1" applyFont="1" applyFill="1" applyBorder="1" applyAlignment="1">
      <alignment horizontal="center" vertical="center"/>
    </xf>
    <xf numFmtId="10" fontId="123" fillId="63" borderId="37" xfId="4844" applyNumberFormat="1" applyFont="1" applyFill="1" applyBorder="1" applyAlignment="1">
      <alignment horizontal="center" vertical="center"/>
    </xf>
    <xf numFmtId="10" fontId="123" fillId="63" borderId="36" xfId="4844" applyNumberFormat="1" applyFont="1" applyFill="1" applyBorder="1" applyAlignment="1">
      <alignment horizontal="center" vertical="center"/>
    </xf>
    <xf numFmtId="167" fontId="123" fillId="63" borderId="0" xfId="4849" applyNumberFormat="1" applyFont="1" applyFill="1" applyBorder="1" applyAlignment="1">
      <alignment horizontal="center" vertical="center"/>
    </xf>
    <xf numFmtId="1" fontId="123" fillId="63" borderId="36" xfId="4849" applyNumberFormat="1" applyFont="1" applyFill="1" applyBorder="1" applyAlignment="1">
      <alignment horizontal="center" vertical="center"/>
    </xf>
    <xf numFmtId="167" fontId="103" fillId="0" borderId="35" xfId="4844" applyNumberFormat="1" applyFont="1" applyFill="1" applyBorder="1" applyAlignment="1">
      <alignment horizontal="center" vertical="center"/>
    </xf>
    <xf numFmtId="10" fontId="103" fillId="0" borderId="34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4" xfId="4849" applyNumberFormat="1" applyFont="1" applyFill="1" applyBorder="1" applyAlignment="1">
      <alignment horizontal="center" vertical="center"/>
    </xf>
    <xf numFmtId="187" fontId="123" fillId="34" borderId="0" xfId="4849" applyNumberFormat="1" applyFont="1" applyFill="1" applyBorder="1" applyAlignment="1">
      <alignment horizontal="center" vertical="center"/>
    </xf>
    <xf numFmtId="167" fontId="123" fillId="34" borderId="37" xfId="4844" applyNumberFormat="1" applyFont="1" applyFill="1" applyBorder="1" applyAlignment="1">
      <alignment horizontal="center" vertical="center"/>
    </xf>
    <xf numFmtId="10" fontId="123" fillId="0" borderId="37" xfId="4844" applyNumberFormat="1" applyFont="1" applyFill="1" applyBorder="1" applyAlignment="1">
      <alignment horizontal="center" vertical="center"/>
    </xf>
    <xf numFmtId="10" fontId="123" fillId="0" borderId="36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6" xfId="4849" applyNumberFormat="1" applyFont="1" applyFill="1" applyBorder="1" applyAlignment="1">
      <alignment horizontal="center" vertical="center"/>
    </xf>
    <xf numFmtId="167" fontId="123" fillId="0" borderId="37" xfId="4844" applyNumberFormat="1" applyFont="1" applyFill="1" applyBorder="1" applyAlignment="1">
      <alignment horizontal="center" vertical="center"/>
    </xf>
    <xf numFmtId="10" fontId="123" fillId="34" borderId="37" xfId="4844" applyNumberFormat="1" applyFont="1" applyFill="1" applyBorder="1" applyAlignment="1">
      <alignment horizontal="center" vertical="center"/>
    </xf>
    <xf numFmtId="10" fontId="123" fillId="34" borderId="36" xfId="4844" applyNumberFormat="1" applyFont="1" applyFill="1" applyBorder="1" applyAlignment="1">
      <alignment horizontal="center" vertical="center"/>
    </xf>
    <xf numFmtId="187" fontId="103" fillId="34" borderId="10" xfId="4849" applyNumberFormat="1" applyFont="1" applyFill="1" applyBorder="1" applyAlignment="1">
      <alignment horizontal="center" vertical="center"/>
    </xf>
    <xf numFmtId="167" fontId="103" fillId="34" borderId="35" xfId="4844" applyNumberFormat="1" applyFont="1" applyFill="1" applyBorder="1" applyAlignment="1">
      <alignment horizontal="center" vertical="center"/>
    </xf>
    <xf numFmtId="10" fontId="103" fillId="34" borderId="34" xfId="4844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7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8" xfId="4849" applyNumberFormat="1" applyFont="1" applyFill="1" applyBorder="1" applyAlignment="1">
      <alignment horizontal="center" vertical="center"/>
    </xf>
    <xf numFmtId="0" fontId="106" fillId="0" borderId="0" xfId="4851" applyFont="1" applyAlignment="1">
      <alignment vertical="center"/>
    </xf>
    <xf numFmtId="0" fontId="22" fillId="0" borderId="0" xfId="4851" applyFont="1" applyAlignment="1">
      <alignment vertical="center"/>
    </xf>
    <xf numFmtId="0" fontId="107" fillId="0" borderId="0" xfId="4851" applyFont="1" applyAlignment="1">
      <alignment vertical="center"/>
    </xf>
    <xf numFmtId="0" fontId="87" fillId="0" borderId="0" xfId="4851" applyFont="1" applyAlignment="1">
      <alignment vertical="center"/>
    </xf>
    <xf numFmtId="0" fontId="22" fillId="0" borderId="0" xfId="4851" applyFont="1" applyAlignment="1">
      <alignment horizontal="right" vertical="center"/>
    </xf>
    <xf numFmtId="1" fontId="22" fillId="0" borderId="0" xfId="4851" applyNumberFormat="1" applyFont="1" applyAlignment="1">
      <alignment vertical="center"/>
    </xf>
    <xf numFmtId="43" fontId="22" fillId="0" borderId="0" xfId="4851" applyNumberFormat="1" applyFont="1" applyAlignment="1">
      <alignment vertical="center"/>
    </xf>
    <xf numFmtId="0" fontId="111" fillId="33" borderId="33" xfId="4851" applyFont="1" applyFill="1" applyBorder="1" applyAlignment="1">
      <alignment horizontal="left" vertical="center" indent="1"/>
    </xf>
    <xf numFmtId="0" fontId="111" fillId="33" borderId="0" xfId="4851" applyFont="1" applyFill="1" applyAlignment="1">
      <alignment horizontal="left" vertical="center" indent="1"/>
    </xf>
    <xf numFmtId="1" fontId="106" fillId="0" borderId="0" xfId="4851" applyNumberFormat="1" applyFont="1" applyAlignment="1">
      <alignment vertical="center"/>
    </xf>
    <xf numFmtId="0" fontId="111" fillId="0" borderId="0" xfId="4851" applyFont="1" applyAlignment="1">
      <alignment horizontal="left" vertical="center" indent="1"/>
    </xf>
    <xf numFmtId="167" fontId="112" fillId="0" borderId="10" xfId="4851" applyNumberFormat="1" applyFont="1" applyBorder="1" applyAlignment="1">
      <alignment horizontal="center" vertical="center" wrapText="1"/>
    </xf>
    <xf numFmtId="0" fontId="112" fillId="0" borderId="10" xfId="4851" applyFont="1" applyBorder="1" applyAlignment="1">
      <alignment vertical="center" wrapText="1"/>
    </xf>
    <xf numFmtId="10" fontId="112" fillId="63" borderId="0" xfId="4851" applyNumberFormat="1" applyFont="1" applyFill="1" applyAlignment="1">
      <alignment horizontal="center" vertical="center" wrapText="1"/>
    </xf>
    <xf numFmtId="10" fontId="111" fillId="34" borderId="0" xfId="4851" applyNumberFormat="1" applyFont="1" applyFill="1" applyAlignment="1">
      <alignment horizontal="center" vertical="center" wrapText="1"/>
    </xf>
    <xf numFmtId="167" fontId="112" fillId="63" borderId="0" xfId="4851" applyNumberFormat="1" applyFont="1" applyFill="1" applyAlignment="1">
      <alignment horizontal="center" vertical="center" wrapText="1"/>
    </xf>
    <xf numFmtId="167" fontId="111" fillId="34" borderId="0" xfId="4851" applyNumberFormat="1" applyFont="1" applyFill="1" applyAlignment="1">
      <alignment horizontal="center" vertical="center" wrapText="1"/>
    </xf>
    <xf numFmtId="0" fontId="133" fillId="0" borderId="0" xfId="4851" applyFont="1" applyAlignment="1">
      <alignment vertical="center"/>
    </xf>
    <xf numFmtId="17" fontId="114" fillId="34" borderId="10" xfId="4851" applyNumberFormat="1" applyFont="1" applyFill="1" applyBorder="1" applyAlignment="1">
      <alignment horizontal="center" vertical="center" wrapText="1"/>
    </xf>
    <xf numFmtId="17" fontId="115" fillId="34" borderId="10" xfId="4851" applyNumberFormat="1" applyFont="1" applyFill="1" applyBorder="1" applyAlignment="1">
      <alignment horizontal="center" vertical="center" wrapText="1"/>
    </xf>
    <xf numFmtId="0" fontId="116" fillId="0" borderId="10" xfId="4851" applyFont="1" applyBorder="1" applyAlignment="1">
      <alignment vertical="center" wrapText="1"/>
    </xf>
    <xf numFmtId="167" fontId="111" fillId="33" borderId="0" xfId="4851" applyNumberFormat="1" applyFont="1" applyFill="1" applyAlignment="1">
      <alignment horizontal="center" vertical="center" wrapText="1"/>
    </xf>
    <xf numFmtId="17" fontId="117" fillId="34" borderId="10" xfId="4851" applyNumberFormat="1" applyFont="1" applyFill="1" applyBorder="1" applyAlignment="1">
      <alignment horizontal="center" vertical="center" wrapText="1"/>
    </xf>
    <xf numFmtId="0" fontId="108" fillId="34" borderId="10" xfId="4851" applyFont="1" applyFill="1" applyBorder="1" applyAlignment="1">
      <alignment vertical="center" wrapText="1"/>
    </xf>
    <xf numFmtId="0" fontId="106" fillId="0" borderId="0" xfId="4851" applyFont="1" applyAlignment="1">
      <alignment horizontal="center" vertical="center"/>
    </xf>
    <xf numFmtId="0" fontId="26" fillId="62" borderId="0" xfId="4851" applyFont="1" applyFill="1" applyAlignment="1">
      <alignment horizontal="center" vertical="center" wrapText="1"/>
    </xf>
    <xf numFmtId="0" fontId="27" fillId="62" borderId="0" xfId="4851" applyFont="1" applyFill="1" applyAlignment="1">
      <alignment vertical="center" wrapText="1"/>
    </xf>
    <xf numFmtId="0" fontId="118" fillId="0" borderId="0" xfId="4851" applyFont="1" applyAlignment="1">
      <alignment vertical="top"/>
    </xf>
    <xf numFmtId="0" fontId="119" fillId="0" borderId="0" xfId="4851" applyFont="1" applyAlignment="1">
      <alignment horizontal="center" vertical="center"/>
    </xf>
    <xf numFmtId="0" fontId="120" fillId="0" borderId="0" xfId="4851" applyFont="1" applyAlignment="1">
      <alignment horizontal="center" vertical="center"/>
    </xf>
    <xf numFmtId="0" fontId="121" fillId="0" borderId="0" xfId="4851" applyFont="1" applyAlignment="1">
      <alignment horizontal="center" vertical="center"/>
    </xf>
    <xf numFmtId="0" fontId="122" fillId="0" borderId="0" xfId="4851" applyFont="1" applyAlignment="1">
      <alignment horizontal="center" vertical="center"/>
    </xf>
    <xf numFmtId="185" fontId="121" fillId="0" borderId="0" xfId="4851" applyNumberFormat="1" applyFont="1" applyAlignment="1">
      <alignment horizontal="center" vertical="center"/>
    </xf>
    <xf numFmtId="2" fontId="103" fillId="63" borderId="34" xfId="4851" applyNumberFormat="1" applyFont="1" applyFill="1" applyBorder="1" applyAlignment="1">
      <alignment horizontal="center" vertical="center"/>
    </xf>
    <xf numFmtId="167" fontId="103" fillId="63" borderId="35" xfId="4851" applyNumberFormat="1" applyFont="1" applyFill="1" applyBorder="1" applyAlignment="1">
      <alignment horizontal="center" vertical="center"/>
    </xf>
    <xf numFmtId="167" fontId="103" fillId="63" borderId="10" xfId="4851" applyNumberFormat="1" applyFont="1" applyFill="1" applyBorder="1" applyAlignment="1">
      <alignment horizontal="center" vertical="center"/>
    </xf>
    <xf numFmtId="1" fontId="103" fillId="63" borderId="34" xfId="4851" applyNumberFormat="1" applyFont="1" applyFill="1" applyBorder="1" applyAlignment="1">
      <alignment horizontal="center" vertical="center"/>
    </xf>
    <xf numFmtId="1" fontId="103" fillId="63" borderId="35" xfId="4851" applyNumberFormat="1" applyFont="1" applyFill="1" applyBorder="1" applyAlignment="1">
      <alignment horizontal="center" vertical="center"/>
    </xf>
    <xf numFmtId="1" fontId="103" fillId="63" borderId="10" xfId="4851" applyNumberFormat="1" applyFont="1" applyFill="1" applyBorder="1" applyAlignment="1">
      <alignment horizontal="center" vertical="center"/>
    </xf>
    <xf numFmtId="2" fontId="103" fillId="63" borderId="10" xfId="4851" applyNumberFormat="1" applyFont="1" applyFill="1" applyBorder="1" applyAlignment="1">
      <alignment horizontal="center" vertical="center"/>
    </xf>
    <xf numFmtId="2" fontId="103" fillId="63" borderId="35" xfId="4851" applyNumberFormat="1" applyFont="1" applyFill="1" applyBorder="1" applyAlignment="1">
      <alignment horizontal="center" vertical="center"/>
    </xf>
    <xf numFmtId="10" fontId="103" fillId="63" borderId="35" xfId="4851" applyNumberFormat="1" applyFont="1" applyFill="1" applyBorder="1" applyAlignment="1">
      <alignment horizontal="center" vertical="center"/>
    </xf>
    <xf numFmtId="0" fontId="109" fillId="63" borderId="10" xfId="4851" applyFont="1" applyFill="1" applyBorder="1" applyAlignment="1">
      <alignment horizontal="center" vertical="center"/>
    </xf>
    <xf numFmtId="2" fontId="123" fillId="63" borderId="36" xfId="4851" applyNumberFormat="1" applyFont="1" applyFill="1" applyBorder="1" applyAlignment="1">
      <alignment horizontal="center" vertical="center"/>
    </xf>
    <xf numFmtId="167" fontId="123" fillId="63" borderId="37" xfId="4851" applyNumberFormat="1" applyFont="1" applyFill="1" applyBorder="1" applyAlignment="1">
      <alignment horizontal="center" vertical="center"/>
    </xf>
    <xf numFmtId="167" fontId="123" fillId="63" borderId="0" xfId="4851" applyNumberFormat="1" applyFont="1" applyFill="1" applyAlignment="1">
      <alignment horizontal="center" vertical="center"/>
    </xf>
    <xf numFmtId="1" fontId="123" fillId="63" borderId="36" xfId="4851" applyNumberFormat="1" applyFont="1" applyFill="1" applyBorder="1" applyAlignment="1">
      <alignment horizontal="center" vertical="center"/>
    </xf>
    <xf numFmtId="2" fontId="123" fillId="63" borderId="0" xfId="4851" applyNumberFormat="1" applyFont="1" applyFill="1" applyAlignment="1">
      <alignment horizontal="center" vertical="center"/>
    </xf>
    <xf numFmtId="2" fontId="123" fillId="63" borderId="37" xfId="4851" applyNumberFormat="1" applyFont="1" applyFill="1" applyBorder="1" applyAlignment="1">
      <alignment horizontal="center" vertical="center"/>
    </xf>
    <xf numFmtId="185" fontId="124" fillId="63" borderId="0" xfId="4851" applyNumberFormat="1" applyFont="1" applyFill="1" applyAlignment="1">
      <alignment horizontal="center" vertical="center"/>
    </xf>
    <xf numFmtId="2" fontId="103" fillId="0" borderId="34" xfId="4851" applyNumberFormat="1" applyFont="1" applyBorder="1" applyAlignment="1">
      <alignment horizontal="center" vertical="center"/>
    </xf>
    <xf numFmtId="167" fontId="103" fillId="0" borderId="35" xfId="4851" applyNumberFormat="1" applyFont="1" applyBorder="1" applyAlignment="1">
      <alignment horizontal="center" vertical="center"/>
    </xf>
    <xf numFmtId="167" fontId="103" fillId="0" borderId="10" xfId="4851" applyNumberFormat="1" applyFont="1" applyBorder="1" applyAlignment="1">
      <alignment horizontal="center" vertical="center"/>
    </xf>
    <xf numFmtId="1" fontId="103" fillId="0" borderId="34" xfId="4851" applyNumberFormat="1" applyFont="1" applyBorder="1" applyAlignment="1">
      <alignment horizontal="center" vertical="center"/>
    </xf>
    <xf numFmtId="2" fontId="103" fillId="0" borderId="10" xfId="4851" applyNumberFormat="1" applyFont="1" applyBorder="1" applyAlignment="1">
      <alignment horizontal="center" vertical="center"/>
    </xf>
    <xf numFmtId="2" fontId="103" fillId="0" borderId="35" xfId="4851" applyNumberFormat="1" applyFont="1" applyBorder="1" applyAlignment="1">
      <alignment horizontal="center" vertical="center"/>
    </xf>
    <xf numFmtId="10" fontId="103" fillId="0" borderId="35" xfId="4851" applyNumberFormat="1" applyFont="1" applyBorder="1" applyAlignment="1">
      <alignment horizontal="center" vertical="center"/>
    </xf>
    <xf numFmtId="0" fontId="109" fillId="34" borderId="10" xfId="4851" applyFont="1" applyFill="1" applyBorder="1" applyAlignment="1">
      <alignment horizontal="center" vertical="center"/>
    </xf>
    <xf numFmtId="2" fontId="123" fillId="0" borderId="36" xfId="4851" applyNumberFormat="1" applyFont="1" applyBorder="1" applyAlignment="1">
      <alignment horizontal="center" vertical="center"/>
    </xf>
    <xf numFmtId="2" fontId="123" fillId="34" borderId="36" xfId="4851" applyNumberFormat="1" applyFont="1" applyFill="1" applyBorder="1" applyAlignment="1">
      <alignment horizontal="center" vertical="center"/>
    </xf>
    <xf numFmtId="167" fontId="123" fillId="34" borderId="37" xfId="4851" applyNumberFormat="1" applyFont="1" applyFill="1" applyBorder="1" applyAlignment="1">
      <alignment horizontal="center" vertical="center"/>
    </xf>
    <xf numFmtId="167" fontId="123" fillId="34" borderId="0" xfId="4851" applyNumberFormat="1" applyFont="1" applyFill="1" applyAlignment="1">
      <alignment horizontal="center" vertical="center"/>
    </xf>
    <xf numFmtId="1" fontId="123" fillId="34" borderId="36" xfId="4851" applyNumberFormat="1" applyFont="1" applyFill="1" applyBorder="1" applyAlignment="1">
      <alignment horizontal="center" vertical="center"/>
    </xf>
    <xf numFmtId="167" fontId="123" fillId="0" borderId="37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6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7" xfId="4851" applyNumberFormat="1" applyFont="1" applyBorder="1" applyAlignment="1">
      <alignment horizontal="center" vertical="center"/>
    </xf>
    <xf numFmtId="0" fontId="124" fillId="34" borderId="0" xfId="4851" applyFont="1" applyFill="1" applyAlignment="1">
      <alignment horizontal="center" vertical="center"/>
    </xf>
    <xf numFmtId="2" fontId="123" fillId="34" borderId="0" xfId="4851" applyNumberFormat="1" applyFont="1" applyFill="1" applyAlignment="1">
      <alignment horizontal="center" vertical="center"/>
    </xf>
    <xf numFmtId="2" fontId="123" fillId="34" borderId="37" xfId="4851" applyNumberFormat="1" applyFont="1" applyFill="1" applyBorder="1" applyAlignment="1">
      <alignment horizontal="center" vertical="center"/>
    </xf>
    <xf numFmtId="0" fontId="126" fillId="0" borderId="0" xfId="4851" applyFont="1" applyAlignment="1">
      <alignment horizontal="center" vertical="center"/>
    </xf>
    <xf numFmtId="0" fontId="125" fillId="0" borderId="0" xfId="4851" applyFont="1" applyAlignment="1">
      <alignment horizontal="center" vertical="center"/>
    </xf>
    <xf numFmtId="0" fontId="127" fillId="0" borderId="0" xfId="4851" applyFont="1" applyAlignment="1">
      <alignment horizontal="center" vertical="center"/>
    </xf>
    <xf numFmtId="2" fontId="103" fillId="34" borderId="34" xfId="4851" applyNumberFormat="1" applyFont="1" applyFill="1" applyBorder="1" applyAlignment="1">
      <alignment horizontal="center" vertical="center"/>
    </xf>
    <xf numFmtId="167" fontId="103" fillId="34" borderId="35" xfId="4851" applyNumberFormat="1" applyFont="1" applyFill="1" applyBorder="1" applyAlignment="1">
      <alignment horizontal="center" vertical="center"/>
    </xf>
    <xf numFmtId="167" fontId="103" fillId="34" borderId="10" xfId="4851" applyNumberFormat="1" applyFont="1" applyFill="1" applyBorder="1" applyAlignment="1">
      <alignment horizontal="center" vertical="center"/>
    </xf>
    <xf numFmtId="1" fontId="103" fillId="34" borderId="34" xfId="4851" applyNumberFormat="1" applyFont="1" applyFill="1" applyBorder="1" applyAlignment="1">
      <alignment horizontal="center" vertical="center"/>
    </xf>
    <xf numFmtId="2" fontId="103" fillId="34" borderId="10" xfId="4851" applyNumberFormat="1" applyFont="1" applyFill="1" applyBorder="1" applyAlignment="1">
      <alignment horizontal="center" vertical="center"/>
    </xf>
    <xf numFmtId="2" fontId="103" fillId="34" borderId="35" xfId="4851" applyNumberFormat="1" applyFont="1" applyFill="1" applyBorder="1" applyAlignment="1">
      <alignment horizontal="center" vertical="center"/>
    </xf>
    <xf numFmtId="10" fontId="103" fillId="34" borderId="35" xfId="4851" applyNumberFormat="1" applyFont="1" applyFill="1" applyBorder="1" applyAlignment="1">
      <alignment horizontal="center" vertical="center"/>
    </xf>
    <xf numFmtId="10" fontId="123" fillId="34" borderId="37" xfId="4851" applyNumberFormat="1" applyFont="1" applyFill="1" applyBorder="1" applyAlignment="1">
      <alignment horizontal="center" vertical="center"/>
    </xf>
    <xf numFmtId="0" fontId="128" fillId="0" borderId="0" xfId="4851" applyFont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/>
    </xf>
    <xf numFmtId="10" fontId="129" fillId="62" borderId="39" xfId="4851" applyNumberFormat="1" applyFont="1" applyFill="1" applyBorder="1" applyAlignment="1">
      <alignment horizontal="center" vertical="center"/>
    </xf>
    <xf numFmtId="0" fontId="130" fillId="62" borderId="40" xfId="4851" applyFont="1" applyFill="1" applyBorder="1" applyAlignment="1">
      <alignment horizontal="center" vertical="center"/>
    </xf>
    <xf numFmtId="185" fontId="130" fillId="62" borderId="41" xfId="4851" applyNumberFormat="1" applyFont="1" applyFill="1" applyBorder="1" applyAlignment="1">
      <alignment horizontal="center" vertical="center"/>
    </xf>
    <xf numFmtId="0" fontId="131" fillId="0" borderId="0" xfId="4851" applyFont="1" applyAlignment="1">
      <alignment horizontal="center" vertical="center"/>
    </xf>
    <xf numFmtId="0" fontId="129" fillId="62" borderId="42" xfId="4851" applyFont="1" applyFill="1" applyBorder="1" applyAlignment="1">
      <alignment horizontal="center" vertical="center" wrapText="1"/>
    </xf>
    <xf numFmtId="0" fontId="129" fillId="62" borderId="39" xfId="4851" applyFont="1" applyFill="1" applyBorder="1" applyAlignment="1">
      <alignment horizontal="center" vertical="center" wrapText="1"/>
    </xf>
    <xf numFmtId="0" fontId="130" fillId="62" borderId="44" xfId="4851" applyFont="1" applyFill="1" applyBorder="1" applyAlignment="1">
      <alignment horizontal="center" vertical="center"/>
    </xf>
    <xf numFmtId="185" fontId="130" fillId="62" borderId="45" xfId="4851" applyNumberFormat="1" applyFont="1" applyFill="1" applyBorder="1" applyAlignment="1">
      <alignment horizontal="center" vertical="center"/>
    </xf>
    <xf numFmtId="1" fontId="123" fillId="0" borderId="36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5" fontId="124" fillId="0" borderId="0" xfId="4851" applyNumberFormat="1" applyFont="1" applyAlignment="1">
      <alignment horizontal="center" vertical="center"/>
    </xf>
    <xf numFmtId="187" fontId="103" fillId="0" borderId="10" xfId="4849" applyNumberFormat="1" applyFont="1" applyFill="1" applyBorder="1" applyAlignment="1">
      <alignment horizontal="center" vertical="center"/>
    </xf>
    <xf numFmtId="10" fontId="111" fillId="34" borderId="0" xfId="4844" applyNumberFormat="1" applyFont="1" applyFill="1" applyAlignment="1">
      <alignment horizontal="center" vertical="center" wrapText="1"/>
    </xf>
    <xf numFmtId="10" fontId="112" fillId="63" borderId="0" xfId="4844" applyNumberFormat="1" applyFont="1" applyFill="1" applyAlignment="1">
      <alignment horizontal="center" vertical="center" wrapText="1"/>
    </xf>
    <xf numFmtId="166" fontId="124" fillId="34" borderId="0" xfId="4851" applyNumberFormat="1" applyFont="1" applyFill="1" applyAlignment="1">
      <alignment horizontal="center" vertical="center"/>
    </xf>
    <xf numFmtId="166" fontId="109" fillId="34" borderId="10" xfId="4851" applyNumberFormat="1" applyFont="1" applyFill="1" applyBorder="1" applyAlignment="1">
      <alignment horizontal="center" vertical="center"/>
    </xf>
    <xf numFmtId="166" fontId="124" fillId="0" borderId="0" xfId="4851" applyNumberFormat="1" applyFont="1" applyAlignment="1">
      <alignment horizontal="center" vertical="center"/>
    </xf>
    <xf numFmtId="166" fontId="124" fillId="63" borderId="0" xfId="4851" applyNumberFormat="1" applyFont="1" applyFill="1" applyAlignment="1">
      <alignment horizontal="center" vertical="center"/>
    </xf>
    <xf numFmtId="166" fontId="109" fillId="63" borderId="10" xfId="4851" applyNumberFormat="1" applyFont="1" applyFill="1" applyBorder="1" applyAlignment="1">
      <alignment horizontal="center" vertical="center"/>
    </xf>
    <xf numFmtId="167" fontId="111" fillId="34" borderId="10" xfId="4851" applyNumberFormat="1" applyFont="1" applyFill="1" applyBorder="1" applyAlignment="1">
      <alignment horizontal="center" vertical="center" wrapText="1"/>
    </xf>
    <xf numFmtId="185" fontId="124" fillId="34" borderId="0" xfId="4851" applyNumberFormat="1" applyFont="1" applyFill="1" applyAlignment="1">
      <alignment horizontal="center" vertical="center"/>
    </xf>
    <xf numFmtId="0" fontId="119" fillId="34" borderId="0" xfId="4851" applyFont="1" applyFill="1" applyAlignment="1">
      <alignment horizontal="center" vertical="center"/>
    </xf>
    <xf numFmtId="167" fontId="112" fillId="63" borderId="30" xfId="3963" applyNumberFormat="1" applyFont="1" applyFill="1" applyBorder="1" applyAlignment="1">
      <alignment horizontal="center" vertical="center" wrapText="1"/>
    </xf>
    <xf numFmtId="167" fontId="112" fillId="63" borderId="31" xfId="4851" applyNumberFormat="1" applyFont="1" applyFill="1" applyBorder="1" applyAlignment="1">
      <alignment horizontal="center" vertical="center" wrapText="1"/>
    </xf>
    <xf numFmtId="167" fontId="112" fillId="63" borderId="30" xfId="4851" applyNumberFormat="1" applyFont="1" applyFill="1" applyBorder="1" applyAlignment="1">
      <alignment horizontal="center" vertical="center" wrapText="1"/>
    </xf>
    <xf numFmtId="187" fontId="112" fillId="63" borderId="30" xfId="4849" applyNumberFormat="1" applyFont="1" applyFill="1" applyBorder="1" applyAlignment="1">
      <alignment horizontal="center" vertical="center" wrapText="1"/>
    </xf>
    <xf numFmtId="167" fontId="112" fillId="63" borderId="30" xfId="3397" applyNumberFormat="1" applyFont="1" applyFill="1" applyBorder="1" applyAlignment="1">
      <alignment horizontal="center" vertical="center" wrapText="1"/>
    </xf>
    <xf numFmtId="10" fontId="112" fillId="63" borderId="30" xfId="4844" applyNumberFormat="1" applyFont="1" applyFill="1" applyBorder="1" applyAlignment="1">
      <alignment horizontal="center" vertical="center" wrapText="1"/>
    </xf>
    <xf numFmtId="10" fontId="112" fillId="63" borderId="0" xfId="4844" applyNumberFormat="1" applyFont="1" applyFill="1" applyBorder="1" applyAlignment="1">
      <alignment horizontal="center" vertical="center" wrapText="1"/>
    </xf>
    <xf numFmtId="10" fontId="112" fillId="63" borderId="31" xfId="4851" applyNumberFormat="1" applyFont="1" applyFill="1" applyBorder="1" applyAlignment="1">
      <alignment horizontal="center" vertical="center" wrapText="1"/>
    </xf>
    <xf numFmtId="2" fontId="112" fillId="63" borderId="30" xfId="2413" applyNumberFormat="1" applyFont="1" applyFill="1" applyBorder="1" applyAlignment="1">
      <alignment horizontal="center" vertical="center" wrapText="1"/>
    </xf>
    <xf numFmtId="2" fontId="112" fillId="63" borderId="31" xfId="2413" applyNumberFormat="1" applyFont="1" applyFill="1" applyBorder="1" applyAlignment="1">
      <alignment horizontal="center" vertical="center" wrapText="1"/>
    </xf>
    <xf numFmtId="1" fontId="112" fillId="63" borderId="30" xfId="4849" applyNumberFormat="1" applyFont="1" applyFill="1" applyBorder="1" applyAlignment="1">
      <alignment horizontal="center" vertical="center" wrapText="1"/>
    </xf>
    <xf numFmtId="187" fontId="123" fillId="0" borderId="0" xfId="4849" applyNumberFormat="1" applyFont="1" applyFill="1" applyBorder="1" applyAlignment="1">
      <alignment horizontal="center" vertical="center"/>
    </xf>
    <xf numFmtId="167" fontId="112" fillId="60" borderId="31" xfId="4851" applyNumberFormat="1" applyFont="1" applyFill="1" applyBorder="1" applyAlignment="1">
      <alignment horizontal="center" vertical="center" wrapText="1"/>
    </xf>
    <xf numFmtId="14" fontId="118" fillId="0" borderId="0" xfId="4851" applyNumberFormat="1" applyFont="1" applyAlignment="1">
      <alignment horizontal="center" vertical="top"/>
    </xf>
    <xf numFmtId="0" fontId="118" fillId="0" borderId="0" xfId="4851" applyFont="1" applyAlignment="1">
      <alignment horizontal="right" vertical="top"/>
    </xf>
    <xf numFmtId="0" fontId="113" fillId="34" borderId="32" xfId="4851" applyFont="1" applyFill="1" applyBorder="1" applyAlignment="1">
      <alignment horizontal="left" vertical="top" wrapText="1"/>
    </xf>
    <xf numFmtId="0" fontId="129" fillId="62" borderId="39" xfId="4851" applyFont="1" applyFill="1" applyBorder="1" applyAlignment="1">
      <alignment horizontal="center" vertical="center"/>
    </xf>
    <xf numFmtId="0" fontId="129" fillId="62" borderId="39" xfId="4851" applyFont="1" applyFill="1" applyBorder="1" applyAlignment="1">
      <alignment horizontal="center" vertical="center" wrapText="1"/>
    </xf>
    <xf numFmtId="10" fontId="129" fillId="62" borderId="42" xfId="4851" applyNumberFormat="1" applyFont="1" applyFill="1" applyBorder="1" applyAlignment="1">
      <alignment horizontal="center" vertical="center"/>
    </xf>
    <xf numFmtId="0" fontId="129" fillId="62" borderId="43" xfId="4851" applyFont="1" applyFill="1" applyBorder="1" applyAlignment="1">
      <alignment horizontal="center" vertical="center"/>
    </xf>
    <xf numFmtId="167" fontId="112" fillId="63" borderId="30" xfId="4844" applyNumberFormat="1" applyFont="1" applyFill="1" applyBorder="1" applyAlignment="1">
      <alignment horizontal="center" vertical="center" wrapText="1"/>
    </xf>
    <xf numFmtId="167" fontId="112" fillId="63" borderId="31" xfId="4844" applyNumberFormat="1" applyFont="1" applyFill="1" applyBorder="1" applyAlignment="1">
      <alignment horizontal="center" vertical="center" wrapText="1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45356</xdr:colOff>
      <xdr:row>0</xdr:row>
      <xdr:rowOff>127000</xdr:rowOff>
    </xdr:from>
    <xdr:ext cx="613682" cy="588282"/>
    <xdr:pic>
      <xdr:nvPicPr>
        <xdr:cNvPr id="2" name="Imagem 2">
          <a:extLst>
            <a:ext uri="{FF2B5EF4-FFF2-40B4-BE49-F238E27FC236}">
              <a16:creationId xmlns:a16="http://schemas.microsoft.com/office/drawing/2014/main" id="{D413DC70-B17D-4A62-AD29-882D6088B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556" y="127000"/>
          <a:ext cx="613682" cy="58828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265545</xdr:colOff>
      <xdr:row>0</xdr:row>
      <xdr:rowOff>92364</xdr:rowOff>
    </xdr:from>
    <xdr:ext cx="413846" cy="392545"/>
    <xdr:pic>
      <xdr:nvPicPr>
        <xdr:cNvPr id="2" name="Imagem 2">
          <a:extLst>
            <a:ext uri="{FF2B5EF4-FFF2-40B4-BE49-F238E27FC236}">
              <a16:creationId xmlns:a16="http://schemas.microsoft.com/office/drawing/2014/main" id="{41F3394F-9879-41A6-865F-1365ACA89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145" y="92364"/>
          <a:ext cx="41384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00C3-BA52-4218-83AE-E2601C5D0E9D}">
  <sheetPr codeName="Sheet18">
    <tabColor rgb="FFFF7800"/>
    <pageSetUpPr fitToPage="1"/>
  </sheetPr>
  <dimension ref="A1:AJ52"/>
  <sheetViews>
    <sheetView showGridLines="0" tabSelected="1" topLeftCell="B1" zoomScale="87" zoomScaleNormal="87" workbookViewId="0">
      <pane xSplit="2" ySplit="2" topLeftCell="W17" activePane="bottomRight" state="frozen"/>
      <selection activeCell="L99" sqref="L99"/>
      <selection pane="topRight" activeCell="L99" sqref="L99"/>
      <selection pane="bottomLeft" activeCell="L99" sqref="L99"/>
      <selection pane="bottomRight" activeCell="AF38" sqref="AF35:AF38"/>
    </sheetView>
  </sheetViews>
  <sheetFormatPr defaultColWidth="9.1796875" defaultRowHeight="13" customHeight="1" outlineLevelCol="1"/>
  <cols>
    <col min="1" max="1" width="9.1796875" style="55" hidden="1" customWidth="1"/>
    <col min="2" max="2" width="7.453125" style="55" bestFit="1" customWidth="1"/>
    <col min="3" max="3" width="43" style="56" customWidth="1"/>
    <col min="4" max="8" width="7.453125" style="56" hidden="1" customWidth="1" outlineLevel="1"/>
    <col min="9" max="10" width="7.453125" style="59" hidden="1" customWidth="1" outlineLevel="1"/>
    <col min="11" max="11" width="7.453125" style="58" hidden="1" customWidth="1" outlineLevel="1"/>
    <col min="12" max="13" width="7.453125" style="57" hidden="1" customWidth="1" outlineLevel="1"/>
    <col min="14" max="16" width="7.54296875" style="57" hidden="1" customWidth="1" outlineLevel="1"/>
    <col min="17" max="17" width="7.54296875" style="56" hidden="1" customWidth="1" outlineLevel="1"/>
    <col min="18" max="18" width="7.453125" style="56" hidden="1" customWidth="1" outlineLevel="1" collapsed="1"/>
    <col min="19" max="22" width="7.453125" style="56" hidden="1" customWidth="1" outlineLevel="1"/>
    <col min="23" max="23" width="7.453125" style="56" customWidth="1" collapsed="1"/>
    <col min="24" max="29" width="7.453125" style="56" customWidth="1"/>
    <col min="30" max="32" width="7.453125" style="55" customWidth="1"/>
    <col min="33" max="16384" width="9.1796875" style="55"/>
  </cols>
  <sheetData>
    <row r="1" spans="3:32" ht="66" customHeight="1">
      <c r="U1" s="175"/>
      <c r="V1" s="175"/>
      <c r="W1" s="175"/>
      <c r="X1" s="174"/>
      <c r="Y1" s="174"/>
      <c r="Z1" s="82"/>
      <c r="AD1" s="56"/>
    </row>
    <row r="2" spans="3:32" s="79" customFormat="1" ht="13" customHeight="1">
      <c r="C2" s="81"/>
      <c r="D2" s="80">
        <v>2001</v>
      </c>
      <c r="E2" s="80">
        <v>2002</v>
      </c>
      <c r="F2" s="80">
        <v>2003</v>
      </c>
      <c r="G2" s="80">
        <v>2004</v>
      </c>
      <c r="H2" s="80">
        <v>2005</v>
      </c>
      <c r="I2" s="80">
        <v>2006</v>
      </c>
      <c r="J2" s="80">
        <v>2007</v>
      </c>
      <c r="K2" s="80">
        <v>2008</v>
      </c>
      <c r="L2" s="80">
        <v>2009</v>
      </c>
      <c r="M2" s="80">
        <v>2010</v>
      </c>
      <c r="N2" s="80">
        <v>2011</v>
      </c>
      <c r="O2" s="80">
        <v>2012</v>
      </c>
      <c r="P2" s="80">
        <v>2013</v>
      </c>
      <c r="Q2" s="80">
        <v>2014</v>
      </c>
      <c r="R2" s="80">
        <v>2015</v>
      </c>
      <c r="S2" s="80">
        <v>2016</v>
      </c>
      <c r="T2" s="80">
        <v>2017</v>
      </c>
      <c r="U2" s="80">
        <v>2018</v>
      </c>
      <c r="V2" s="80">
        <v>2019</v>
      </c>
      <c r="W2" s="80">
        <v>2020</v>
      </c>
      <c r="X2" s="80">
        <v>2021</v>
      </c>
      <c r="Y2" s="80">
        <v>2022</v>
      </c>
      <c r="Z2" s="80">
        <v>2023</v>
      </c>
      <c r="AA2" s="80">
        <v>2024</v>
      </c>
      <c r="AB2" s="80">
        <v>2025</v>
      </c>
      <c r="AC2" s="80" t="s">
        <v>154</v>
      </c>
      <c r="AD2" s="80" t="s">
        <v>153</v>
      </c>
      <c r="AE2" s="80" t="s">
        <v>152</v>
      </c>
      <c r="AF2" s="80" t="s">
        <v>171</v>
      </c>
    </row>
    <row r="3" spans="3:32" ht="6.75" customHeight="1">
      <c r="C3" s="78" t="s">
        <v>108</v>
      </c>
      <c r="D3" s="77">
        <v>37226</v>
      </c>
      <c r="E3" s="77">
        <f t="shared" ref="E3:AF3" si="0">EDATE(D3,12)</f>
        <v>37591</v>
      </c>
      <c r="F3" s="77">
        <f t="shared" si="0"/>
        <v>37956</v>
      </c>
      <c r="G3" s="77">
        <f t="shared" si="0"/>
        <v>38322</v>
      </c>
      <c r="H3" s="77">
        <f t="shared" si="0"/>
        <v>38687</v>
      </c>
      <c r="I3" s="77">
        <f t="shared" si="0"/>
        <v>39052</v>
      </c>
      <c r="J3" s="77">
        <f t="shared" si="0"/>
        <v>39417</v>
      </c>
      <c r="K3" s="77">
        <f t="shared" si="0"/>
        <v>39783</v>
      </c>
      <c r="L3" s="77">
        <f t="shared" si="0"/>
        <v>40148</v>
      </c>
      <c r="M3" s="77">
        <f t="shared" si="0"/>
        <v>40513</v>
      </c>
      <c r="N3" s="77">
        <f t="shared" si="0"/>
        <v>40878</v>
      </c>
      <c r="O3" s="77">
        <f t="shared" si="0"/>
        <v>41244</v>
      </c>
      <c r="P3" s="77">
        <f t="shared" si="0"/>
        <v>41609</v>
      </c>
      <c r="Q3" s="77">
        <f t="shared" si="0"/>
        <v>41974</v>
      </c>
      <c r="R3" s="77">
        <f t="shared" si="0"/>
        <v>42339</v>
      </c>
      <c r="S3" s="77">
        <f t="shared" si="0"/>
        <v>42705</v>
      </c>
      <c r="T3" s="77">
        <f t="shared" si="0"/>
        <v>43070</v>
      </c>
      <c r="U3" s="77">
        <f t="shared" si="0"/>
        <v>43435</v>
      </c>
      <c r="V3" s="77">
        <f t="shared" si="0"/>
        <v>43800</v>
      </c>
      <c r="W3" s="77">
        <f t="shared" si="0"/>
        <v>44166</v>
      </c>
      <c r="X3" s="77">
        <f t="shared" si="0"/>
        <v>44531</v>
      </c>
      <c r="Y3" s="77">
        <f t="shared" si="0"/>
        <v>44896</v>
      </c>
      <c r="Z3" s="77">
        <f t="shared" si="0"/>
        <v>45261</v>
      </c>
      <c r="AA3" s="77">
        <f t="shared" si="0"/>
        <v>45627</v>
      </c>
      <c r="AB3" s="77">
        <f t="shared" si="0"/>
        <v>45992</v>
      </c>
      <c r="AC3" s="77">
        <f t="shared" si="0"/>
        <v>46357</v>
      </c>
      <c r="AD3" s="77">
        <f t="shared" si="0"/>
        <v>46722</v>
      </c>
      <c r="AE3" s="77">
        <f t="shared" si="0"/>
        <v>47088</v>
      </c>
      <c r="AF3" s="77">
        <f t="shared" si="0"/>
        <v>47453</v>
      </c>
    </row>
    <row r="4" spans="3:32" ht="16" customHeight="1">
      <c r="C4" s="75" t="s">
        <v>144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</row>
    <row r="5" spans="3:32" ht="14.15" customHeight="1">
      <c r="C5" s="63" t="s">
        <v>151</v>
      </c>
      <c r="D5" s="76">
        <v>2.4820000000000002E-2</v>
      </c>
      <c r="E5" s="76">
        <v>2.9910000000000003E-2</v>
      </c>
      <c r="F5" s="76">
        <v>4.2830000000000007E-2</v>
      </c>
      <c r="G5" s="76">
        <v>5.3859999999999998E-2</v>
      </c>
      <c r="H5" s="76">
        <v>4.8940000000000004E-2</v>
      </c>
      <c r="I5" s="76">
        <v>5.4669999999999996E-2</v>
      </c>
      <c r="J5" s="76">
        <v>5.5739999999999998E-2</v>
      </c>
      <c r="K5" s="76">
        <v>3.0369999999999998E-2</v>
      </c>
      <c r="L5" s="76">
        <v>-1.1000000000000001E-3</v>
      </c>
      <c r="M5" s="76">
        <v>5.3849999999999995E-2</v>
      </c>
      <c r="N5" s="76">
        <v>4.2819999999999997E-2</v>
      </c>
      <c r="O5" s="76">
        <v>3.5130000000000002E-2</v>
      </c>
      <c r="P5" s="76">
        <v>3.4910000000000004E-2</v>
      </c>
      <c r="Q5" s="76">
        <v>3.5799999999999998E-2</v>
      </c>
      <c r="R5" s="71">
        <v>3.4509999999999999E-2</v>
      </c>
      <c r="S5" s="76">
        <v>3.2680000000000001E-2</v>
      </c>
      <c r="T5" s="76">
        <v>3.7999999999999999E-2</v>
      </c>
      <c r="U5" s="71">
        <v>3.6000000000000004E-2</v>
      </c>
      <c r="V5" s="71">
        <v>2.7999999999999997E-2</v>
      </c>
      <c r="W5" s="71">
        <v>-2.7999999999999997E-2</v>
      </c>
      <c r="X5" s="71">
        <v>6.3E-2</v>
      </c>
      <c r="Y5" s="71">
        <v>3.5000000000000003E-2</v>
      </c>
      <c r="Z5" s="71">
        <v>3.2000000000000001E-2</v>
      </c>
      <c r="AA5" s="71">
        <v>3.2000000000000001E-2</v>
      </c>
      <c r="AB5" s="13">
        <v>3.3000000000000002E-2</v>
      </c>
      <c r="AC5" s="22">
        <v>3.2000000000000001E-2</v>
      </c>
      <c r="AD5" s="22">
        <v>3.4000000000000002E-2</v>
      </c>
      <c r="AE5" s="22">
        <v>3.2000000000000001E-2</v>
      </c>
      <c r="AF5" s="161">
        <v>0.03</v>
      </c>
    </row>
    <row r="6" spans="3:32" ht="14.15" customHeight="1">
      <c r="C6" s="63" t="s">
        <v>150</v>
      </c>
      <c r="D6" s="71">
        <v>9.5559023836548906E-3</v>
      </c>
      <c r="E6" s="71">
        <v>1.7005488134807178E-2</v>
      </c>
      <c r="F6" s="71">
        <v>2.7956082831814388E-2</v>
      </c>
      <c r="G6" s="71">
        <v>3.8481444885832827E-2</v>
      </c>
      <c r="H6" s="71">
        <v>3.4835402400031024E-2</v>
      </c>
      <c r="I6" s="71">
        <v>2.7839629722291592E-2</v>
      </c>
      <c r="J6" s="71">
        <v>2.0038824080666595E-2</v>
      </c>
      <c r="K6" s="71">
        <v>1.1394549706484902E-3</v>
      </c>
      <c r="L6" s="71">
        <v>-2.5766469028394301E-2</v>
      </c>
      <c r="M6" s="71">
        <v>2.6955612235535886E-2</v>
      </c>
      <c r="N6" s="71">
        <v>1.5640448367461257E-2</v>
      </c>
      <c r="O6" s="71">
        <v>2.2894138068541459E-2</v>
      </c>
      <c r="P6" s="71">
        <v>2.1177792556241082E-2</v>
      </c>
      <c r="Q6" s="71">
        <v>2.5235512738460253E-2</v>
      </c>
      <c r="R6" s="71">
        <v>2.9455089066187545E-2</v>
      </c>
      <c r="S6" s="71">
        <v>1.8197195685014655E-2</v>
      </c>
      <c r="T6" s="71">
        <v>2.457461980910769E-2</v>
      </c>
      <c r="U6" s="71">
        <v>2.9665359650419942E-2</v>
      </c>
      <c r="V6" s="71">
        <v>2.5839486181470583E-2</v>
      </c>
      <c r="W6" s="71">
        <v>-2.0815130553155425E-2</v>
      </c>
      <c r="X6" s="71">
        <v>6.1519879711109615E-2</v>
      </c>
      <c r="Y6" s="71">
        <v>2.5241032119039275E-2</v>
      </c>
      <c r="Z6" s="71">
        <v>2.9344216996815442E-2</v>
      </c>
      <c r="AA6" s="71">
        <v>2.7931190783191173E-2</v>
      </c>
      <c r="AB6" s="71">
        <v>2.1063086512774776E-2</v>
      </c>
      <c r="AC6" s="70">
        <v>2.3592357570338729E-2</v>
      </c>
      <c r="AD6" s="70">
        <v>2.2397838837766137E-2</v>
      </c>
      <c r="AE6" s="70">
        <v>2.1480368766498614E-2</v>
      </c>
      <c r="AF6" s="70">
        <v>2.0267345164982409E-2</v>
      </c>
    </row>
    <row r="7" spans="3:32" ht="14.15" customHeight="1">
      <c r="C7" s="63" t="s">
        <v>149</v>
      </c>
      <c r="D7" s="71">
        <v>2.156657103371562E-2</v>
      </c>
      <c r="E7" s="71">
        <v>9.2969684083146209E-3</v>
      </c>
      <c r="F7" s="71">
        <v>7.4015799295983342E-3</v>
      </c>
      <c r="G7" s="71">
        <v>2.0416818287591232E-2</v>
      </c>
      <c r="H7" s="71">
        <v>1.8955323582179773E-2</v>
      </c>
      <c r="I7" s="71">
        <v>3.4266519991285715E-2</v>
      </c>
      <c r="J7" s="71">
        <v>2.9767276188513048E-2</v>
      </c>
      <c r="K7" s="71">
        <v>3.0964889625482162E-3</v>
      </c>
      <c r="L7" s="71">
        <v>-4.4242053265532322E-2</v>
      </c>
      <c r="M7" s="71">
        <v>1.9869581575391093E-2</v>
      </c>
      <c r="N7" s="71">
        <v>1.7830604079217327E-2</v>
      </c>
      <c r="O7" s="71">
        <v>-9.0474242721798603E-3</v>
      </c>
      <c r="P7" s="71">
        <v>-1.2043533418563124E-3</v>
      </c>
      <c r="Q7" s="71">
        <v>1.4581901146673459E-2</v>
      </c>
      <c r="R7" s="71">
        <v>2.0072893819346849E-2</v>
      </c>
      <c r="S7" s="71">
        <v>1.7560373096237258E-2</v>
      </c>
      <c r="T7" s="71">
        <v>2.7699423344382135E-2</v>
      </c>
      <c r="U7" s="71">
        <v>1.748151410507659E-2</v>
      </c>
      <c r="V7" s="71">
        <v>1.6412586812716512E-2</v>
      </c>
      <c r="W7" s="71">
        <v>-6.1622315162779162E-2</v>
      </c>
      <c r="X7" s="71">
        <v>6.3492976114704947E-2</v>
      </c>
      <c r="Y7" s="71">
        <v>3.7034796503208955E-2</v>
      </c>
      <c r="Z7" s="71">
        <v>5.4603709037883696E-3</v>
      </c>
      <c r="AA7" s="71">
        <v>8.5921822607366583E-3</v>
      </c>
      <c r="AB7" s="71">
        <v>1.466664250105798E-2</v>
      </c>
      <c r="AC7" s="70">
        <v>9.35183696198294E-3</v>
      </c>
      <c r="AD7" s="70">
        <v>1.1551105838867759E-2</v>
      </c>
      <c r="AE7" s="70">
        <v>1.2E-2</v>
      </c>
      <c r="AF7" s="70">
        <v>1.2E-2</v>
      </c>
    </row>
    <row r="8" spans="3:32" ht="14.15" customHeight="1">
      <c r="C8" s="63" t="s">
        <v>148</v>
      </c>
      <c r="D8" s="71">
        <v>8.3684687886847353E-2</v>
      </c>
      <c r="E8" s="71">
        <v>9.1852882325275775E-2</v>
      </c>
      <c r="F8" s="71">
        <v>0.1011470430063437</v>
      </c>
      <c r="G8" s="71">
        <v>0.10143211421166676</v>
      </c>
      <c r="H8" s="71">
        <v>0.11364025390358834</v>
      </c>
      <c r="I8" s="71">
        <v>0.126241101663366</v>
      </c>
      <c r="J8" s="71">
        <v>0.14108226770093246</v>
      </c>
      <c r="K8" s="71">
        <v>9.736780858091687E-2</v>
      </c>
      <c r="L8" s="71">
        <v>9.3133879370957962E-2</v>
      </c>
      <c r="M8" s="71">
        <v>0.10660741185405809</v>
      </c>
      <c r="N8" s="71">
        <v>9.2799536094270385E-2</v>
      </c>
      <c r="O8" s="71">
        <v>7.8210249613225535E-2</v>
      </c>
      <c r="P8" s="71">
        <v>7.8149292056526765E-2</v>
      </c>
      <c r="Q8" s="71">
        <v>7.4475806670895928E-2</v>
      </c>
      <c r="R8" s="71">
        <v>7.1848510617613215E-2</v>
      </c>
      <c r="S8" s="71">
        <v>6.868678172178333E-2</v>
      </c>
      <c r="T8" s="71">
        <v>6.8955837753418292E-2</v>
      </c>
      <c r="U8" s="71">
        <v>6.8666284129349497E-2</v>
      </c>
      <c r="V8" s="71">
        <v>6.157624035820719E-2</v>
      </c>
      <c r="W8" s="71">
        <v>1.976562504331314E-2</v>
      </c>
      <c r="X8" s="71">
        <v>7.7350091049669389E-2</v>
      </c>
      <c r="Y8" s="71">
        <v>0.03</v>
      </c>
      <c r="Z8" s="71">
        <v>5.3595619006509665E-2</v>
      </c>
      <c r="AA8" s="71">
        <v>5.0426410547931511E-2</v>
      </c>
      <c r="AB8" s="71">
        <v>5.0378407173490958E-2</v>
      </c>
      <c r="AC8" s="70">
        <v>4.7061760892626925E-2</v>
      </c>
      <c r="AD8" s="70">
        <v>4.4985266554876446E-2</v>
      </c>
      <c r="AE8" s="70">
        <v>4.2999999999999997E-2</v>
      </c>
      <c r="AF8" s="162">
        <v>0.04</v>
      </c>
    </row>
    <row r="9" spans="3:32" ht="14.15" hidden="1" customHeight="1">
      <c r="C9" s="63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22"/>
      <c r="AD9" s="22"/>
      <c r="AE9" s="22"/>
      <c r="AF9" s="72"/>
    </row>
    <row r="10" spans="3:32" ht="16" customHeight="1">
      <c r="C10" s="67" t="s">
        <v>138</v>
      </c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158"/>
      <c r="AC10" s="66"/>
      <c r="AD10" s="66"/>
      <c r="AE10" s="66"/>
    </row>
    <row r="11" spans="3:32" ht="14.15" customHeight="1">
      <c r="C11" s="63" t="s">
        <v>147</v>
      </c>
      <c r="D11" s="71">
        <v>1.6036655211913109E-2</v>
      </c>
      <c r="E11" s="71">
        <v>2.4802705749718212E-2</v>
      </c>
      <c r="F11" s="71">
        <v>2.0352035203520247E-2</v>
      </c>
      <c r="G11" s="71">
        <v>3.3423180592991875E-2</v>
      </c>
      <c r="H11" s="71">
        <v>3.3385498174230532E-2</v>
      </c>
      <c r="I11" s="71">
        <v>2.5239777889954462E-2</v>
      </c>
      <c r="J11" s="71">
        <v>4.1088133924175319E-2</v>
      </c>
      <c r="K11" s="71">
        <v>-2.2228002553859039E-4</v>
      </c>
      <c r="L11" s="71">
        <v>2.8141231232083674E-2</v>
      </c>
      <c r="M11" s="71">
        <v>1.4377930222179369E-2</v>
      </c>
      <c r="N11" s="71">
        <v>3.0620668384193861E-2</v>
      </c>
      <c r="O11" s="71">
        <v>1.7595049796895523E-2</v>
      </c>
      <c r="P11" s="71">
        <v>1.5128383667573297E-2</v>
      </c>
      <c r="Q11" s="71">
        <v>6.5312139196231911E-3</v>
      </c>
      <c r="R11" s="71">
        <v>6.3872475153647912E-3</v>
      </c>
      <c r="S11" s="71">
        <v>2.0507989115119862E-2</v>
      </c>
      <c r="T11" s="71">
        <v>2.1299307195522532E-2</v>
      </c>
      <c r="U11" s="71">
        <v>2.0023809043401064E-2</v>
      </c>
      <c r="V11" s="71">
        <v>2.3195274699624457E-2</v>
      </c>
      <c r="W11" s="71">
        <v>1.3204191315779434E-2</v>
      </c>
      <c r="X11" s="71">
        <v>7.1743402850655391E-2</v>
      </c>
      <c r="Y11" s="71">
        <v>6.4046004023571523E-2</v>
      </c>
      <c r="Z11" s="71">
        <v>3.3159099427102934E-2</v>
      </c>
      <c r="AA11" s="71">
        <v>2.8706909675099812E-2</v>
      </c>
      <c r="AB11" s="71">
        <v>2.6533041145577529E-2</v>
      </c>
      <c r="AC11" s="70">
        <v>3.7633594047914887E-2</v>
      </c>
      <c r="AD11" s="70">
        <v>2.6903858836976102E-2</v>
      </c>
      <c r="AE11" s="70">
        <v>2.4918103884566278E-2</v>
      </c>
      <c r="AF11" s="163">
        <v>2.4999999999999911E-2</v>
      </c>
    </row>
    <row r="12" spans="3:32" ht="14.15" customHeight="1">
      <c r="C12" s="5" t="s">
        <v>170</v>
      </c>
      <c r="D12" s="71">
        <v>2.7823240589198051E-2</v>
      </c>
      <c r="E12" s="71">
        <v>1.9639065817409707E-2</v>
      </c>
      <c r="F12" s="71">
        <v>1.0931806350858997E-2</v>
      </c>
      <c r="G12" s="71">
        <v>2.2657054582904346E-2</v>
      </c>
      <c r="H12" s="71">
        <v>2.1148036253776592E-2</v>
      </c>
      <c r="I12" s="71">
        <v>2.6134122287968298E-2</v>
      </c>
      <c r="J12" s="71">
        <v>2.4353676117251366E-2</v>
      </c>
      <c r="K12" s="71">
        <v>1.7624596562335837E-2</v>
      </c>
      <c r="L12" s="71">
        <v>1.8236717759594345E-2</v>
      </c>
      <c r="M12" s="71">
        <v>6.6189486646655027E-3</v>
      </c>
      <c r="N12" s="71">
        <v>2.2766626338585061E-2</v>
      </c>
      <c r="O12" s="71">
        <v>1.8996943778720743E-2</v>
      </c>
      <c r="P12" s="71">
        <v>1.7408566188369834E-2</v>
      </c>
      <c r="Q12" s="71">
        <v>1.6224195046636636E-2</v>
      </c>
      <c r="R12" s="71">
        <v>2.0715072792840905E-2</v>
      </c>
      <c r="S12" s="71">
        <v>2.1971236613002709E-2</v>
      </c>
      <c r="T12" s="71">
        <v>1.770166453265043E-2</v>
      </c>
      <c r="U12" s="71">
        <v>2.2485295505299874E-2</v>
      </c>
      <c r="V12" s="71">
        <v>2.2905988164406255E-2</v>
      </c>
      <c r="W12" s="71">
        <v>1.624313961356294E-2</v>
      </c>
      <c r="X12" s="71">
        <v>5.4889935303930937E-2</v>
      </c>
      <c r="Y12" s="71">
        <v>5.6855319447366659E-2</v>
      </c>
      <c r="Z12" s="71">
        <v>3.9154727698627045E-2</v>
      </c>
      <c r="AA12" s="71">
        <v>3.2133335461932644E-2</v>
      </c>
      <c r="AB12" s="71">
        <v>2.6464847073089937E-2</v>
      </c>
      <c r="AC12" s="70">
        <v>2.95074285644219E-2</v>
      </c>
      <c r="AD12" s="70">
        <v>2.9511643749662975E-2</v>
      </c>
      <c r="AE12" s="70">
        <v>2.5314483478459326E-2</v>
      </c>
      <c r="AF12" s="70">
        <v>2.4999999999999911E-2</v>
      </c>
    </row>
    <row r="13" spans="3:32" ht="14.15" customHeight="1">
      <c r="C13" s="63" t="s">
        <v>146</v>
      </c>
      <c r="D13" s="71">
        <v>2.0489094999999999E-2</v>
      </c>
      <c r="E13" s="71">
        <v>2.2776339E-2</v>
      </c>
      <c r="F13" s="71">
        <v>1.9736147999999998E-2</v>
      </c>
      <c r="G13" s="71">
        <v>2.3597599E-2</v>
      </c>
      <c r="H13" s="71">
        <v>2.2244692E-2</v>
      </c>
      <c r="I13" s="71">
        <v>1.9188922000000001E-2</v>
      </c>
      <c r="J13" s="71">
        <v>3.0667702000000002E-2</v>
      </c>
      <c r="K13" s="71">
        <v>1.5819209000000001E-2</v>
      </c>
      <c r="L13" s="71">
        <v>9.2695590000000001E-3</v>
      </c>
      <c r="M13" s="71">
        <v>2.2134460000000002E-2</v>
      </c>
      <c r="N13" s="71">
        <v>2.7495731999999998E-2</v>
      </c>
      <c r="O13" s="71">
        <v>2.2200000000000001E-2</v>
      </c>
      <c r="P13" s="71">
        <v>8.5000000000000006E-3</v>
      </c>
      <c r="Q13" s="71">
        <v>-1.6981320547397871E-3</v>
      </c>
      <c r="R13" s="71">
        <v>2.3013808284970683E-3</v>
      </c>
      <c r="S13" s="71">
        <v>1.1380652890086829E-2</v>
      </c>
      <c r="T13" s="71">
        <v>1.3522850656401131E-2</v>
      </c>
      <c r="U13" s="71">
        <v>1.6E-2</v>
      </c>
      <c r="V13" s="71">
        <v>1.2999999999999999E-2</v>
      </c>
      <c r="W13" s="71">
        <v>-3.0000000000000001E-3</v>
      </c>
      <c r="X13" s="71">
        <v>0.05</v>
      </c>
      <c r="Y13" s="71">
        <v>9.1999999999999998E-2</v>
      </c>
      <c r="Z13" s="71">
        <v>2.9000000000000001E-2</v>
      </c>
      <c r="AA13" s="71">
        <v>2.4E-2</v>
      </c>
      <c r="AB13" s="71">
        <v>0.02</v>
      </c>
      <c r="AC13" s="70">
        <v>0.03</v>
      </c>
      <c r="AD13" s="70">
        <v>0.02</v>
      </c>
      <c r="AE13" s="70">
        <v>0.02</v>
      </c>
      <c r="AF13" s="173">
        <v>0.02</v>
      </c>
    </row>
    <row r="14" spans="3:32" ht="16" customHeight="1">
      <c r="C14" s="75" t="s">
        <v>145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3"/>
      <c r="AC14" s="73"/>
      <c r="AD14" s="73"/>
      <c r="AE14" s="73"/>
      <c r="AF14" s="73"/>
    </row>
    <row r="15" spans="3:32" ht="16" customHeight="1">
      <c r="C15" s="67" t="s">
        <v>144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158"/>
      <c r="AC15" s="66"/>
      <c r="AD15" s="66"/>
      <c r="AE15" s="66"/>
      <c r="AF15" s="66"/>
    </row>
    <row r="16" spans="3:32" ht="14.15" customHeight="1">
      <c r="C16" s="63" t="s">
        <v>143</v>
      </c>
      <c r="D16" s="21">
        <v>1315.7560000000001</v>
      </c>
      <c r="E16" s="21">
        <v>1488.788</v>
      </c>
      <c r="F16" s="21">
        <v>1717.951</v>
      </c>
      <c r="G16" s="21">
        <v>1957.75</v>
      </c>
      <c r="H16" s="21">
        <v>2170.5839999999998</v>
      </c>
      <c r="I16" s="21">
        <v>2409.4499999999998</v>
      </c>
      <c r="J16" s="21">
        <v>2720.2629999999999</v>
      </c>
      <c r="K16" s="21">
        <v>3109.8029999999999</v>
      </c>
      <c r="L16" s="21">
        <v>3333.0390000000002</v>
      </c>
      <c r="M16" s="21">
        <v>3885.8470000000002</v>
      </c>
      <c r="N16" s="21">
        <v>4376.3819999999996</v>
      </c>
      <c r="O16" s="21">
        <v>4814.76</v>
      </c>
      <c r="P16" s="21">
        <v>5331.6189999999997</v>
      </c>
      <c r="Q16" s="21">
        <v>5778.9530000000004</v>
      </c>
      <c r="R16" s="21">
        <v>5995.7870000000003</v>
      </c>
      <c r="S16" s="21">
        <v>6269.3270000000002</v>
      </c>
      <c r="T16" s="21">
        <v>6585.4790000000003</v>
      </c>
      <c r="U16" s="21">
        <v>7004.1409999999996</v>
      </c>
      <c r="V16" s="21">
        <v>7389.1310000000003</v>
      </c>
      <c r="W16" s="21">
        <v>7609.5969999999998</v>
      </c>
      <c r="X16" s="21">
        <v>9012.1419999999998</v>
      </c>
      <c r="Y16" s="21">
        <v>10079.675999999999</v>
      </c>
      <c r="Z16" s="21">
        <v>10943.343999999999</v>
      </c>
      <c r="AA16" s="21">
        <v>11779.251</v>
      </c>
      <c r="AB16" s="21">
        <v>12738.566000000001</v>
      </c>
      <c r="AC16" s="20">
        <v>13543.073807493938</v>
      </c>
      <c r="AD16" s="20">
        <v>14457.465322645408</v>
      </c>
      <c r="AE16" s="20">
        <v>15327.475038860666</v>
      </c>
      <c r="AF16" s="164">
        <v>16197.849133121861</v>
      </c>
    </row>
    <row r="17" spans="3:32" ht="14.15" customHeight="1">
      <c r="C17" s="63" t="s">
        <v>142</v>
      </c>
      <c r="D17" s="21">
        <v>559.70986224455771</v>
      </c>
      <c r="E17" s="21">
        <v>509.56269518999682</v>
      </c>
      <c r="F17" s="21">
        <v>558.30909628334541</v>
      </c>
      <c r="G17" s="21">
        <v>669.05906068642184</v>
      </c>
      <c r="H17" s="21">
        <v>891.37146813732249</v>
      </c>
      <c r="I17" s="21">
        <v>1107.7686729395832</v>
      </c>
      <c r="J17" s="21">
        <v>1396.9991746251924</v>
      </c>
      <c r="K17" s="21">
        <v>1693.7689914740615</v>
      </c>
      <c r="L17" s="21">
        <v>1667.0503084182521</v>
      </c>
      <c r="M17" s="21">
        <v>2207.5775037712674</v>
      </c>
      <c r="N17" s="21">
        <v>2612.4242252701606</v>
      </c>
      <c r="O17" s="21">
        <v>2463.0438327775091</v>
      </c>
      <c r="P17" s="21">
        <v>2468.363641088129</v>
      </c>
      <c r="Q17" s="21">
        <v>2454.7591167496157</v>
      </c>
      <c r="R17" s="21">
        <v>1800.0681504313191</v>
      </c>
      <c r="S17" s="21">
        <v>1798.0904352065854</v>
      </c>
      <c r="T17" s="21">
        <v>2063.2761983337291</v>
      </c>
      <c r="U17" s="21">
        <v>1915.8633611729092</v>
      </c>
      <c r="V17" s="21">
        <v>1872.4911622720879</v>
      </c>
      <c r="W17" s="21">
        <v>1474.592358261594</v>
      </c>
      <c r="X17" s="21">
        <v>1670.1807079129401</v>
      </c>
      <c r="Y17" s="21">
        <v>1951.4526980152493</v>
      </c>
      <c r="Z17" s="21">
        <v>2192.2494741410974</v>
      </c>
      <c r="AA17" s="21">
        <v>2185.5738486462469</v>
      </c>
      <c r="AB17" s="21">
        <v>2278.4468265059813</v>
      </c>
      <c r="AC17" s="20">
        <v>2650.6783898975486</v>
      </c>
      <c r="AD17" s="20">
        <v>2749.4387301385877</v>
      </c>
      <c r="AE17" s="20">
        <v>2873.5401146933677</v>
      </c>
      <c r="AF17" s="20">
        <v>3017.8797523882317</v>
      </c>
    </row>
    <row r="18" spans="3:32" ht="14.15" customHeight="1">
      <c r="C18" s="63" t="s">
        <v>141</v>
      </c>
      <c r="D18" s="71">
        <v>1.3898886533416421E-2</v>
      </c>
      <c r="E18" s="71">
        <v>3.0534605028363027E-2</v>
      </c>
      <c r="F18" s="71">
        <v>1.140838373341424E-2</v>
      </c>
      <c r="G18" s="71">
        <v>5.7599566374817668E-2</v>
      </c>
      <c r="H18" s="71">
        <v>3.2021683160350811E-2</v>
      </c>
      <c r="I18" s="71">
        <v>3.9619560228338679E-2</v>
      </c>
      <c r="J18" s="71">
        <v>6.0698951027909676E-2</v>
      </c>
      <c r="K18" s="71">
        <v>5.0941770834585176E-2</v>
      </c>
      <c r="L18" s="71">
        <v>-1.2581412976262474E-3</v>
      </c>
      <c r="M18" s="71">
        <v>7.5282491203301882E-2</v>
      </c>
      <c r="N18" s="71">
        <v>3.9744026619628059E-2</v>
      </c>
      <c r="O18" s="71">
        <v>1.9211814943874916E-2</v>
      </c>
      <c r="P18" s="71">
        <v>3.0048269457775278E-2</v>
      </c>
      <c r="Q18" s="71">
        <v>5.0393459495359227E-3</v>
      </c>
      <c r="R18" s="71">
        <v>-3.5457552842598106E-2</v>
      </c>
      <c r="S18" s="71">
        <v>-3.2759130499899647E-2</v>
      </c>
      <c r="T18" s="71">
        <v>1.3228683839367816E-2</v>
      </c>
      <c r="U18" s="71">
        <v>1.7836721768855313E-2</v>
      </c>
      <c r="V18" s="71">
        <v>1.2207618682791299E-2</v>
      </c>
      <c r="W18" s="71">
        <v>-3.2767506495341547E-2</v>
      </c>
      <c r="X18" s="71">
        <v>4.7625989483594866E-2</v>
      </c>
      <c r="Y18" s="71">
        <v>3.0167179011841849E-2</v>
      </c>
      <c r="Z18" s="71">
        <v>3.2416517981320281E-2</v>
      </c>
      <c r="AA18" s="71">
        <v>3.4193154677671478E-2</v>
      </c>
      <c r="AB18" s="71">
        <v>2.2857411131985694E-2</v>
      </c>
      <c r="AC18" s="70">
        <v>2.1068084700434753E-2</v>
      </c>
      <c r="AD18" s="70">
        <v>1.6787820088583594E-2</v>
      </c>
      <c r="AE18" s="70">
        <v>1.7350055592736169E-2</v>
      </c>
      <c r="AF18" s="70">
        <v>1.5232090245084207E-2</v>
      </c>
    </row>
    <row r="19" spans="3:32" ht="14.15" customHeight="1">
      <c r="C19" s="63" t="s">
        <v>140</v>
      </c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>
        <v>7.395058178473049E-2</v>
      </c>
      <c r="P19" s="71">
        <v>7.1989324886680597E-2</v>
      </c>
      <c r="Q19" s="71">
        <v>6.8863643361877808E-2</v>
      </c>
      <c r="R19" s="71">
        <v>8.6234917812816322E-2</v>
      </c>
      <c r="S19" s="71">
        <v>0.11621862125783347</v>
      </c>
      <c r="T19" s="71">
        <v>0.12832353880280695</v>
      </c>
      <c r="U19" s="71">
        <v>0.12371062396237216</v>
      </c>
      <c r="V19" s="71">
        <v>0.11986487582720645</v>
      </c>
      <c r="W19" s="71">
        <v>0.13745820800355577</v>
      </c>
      <c r="X19" s="71">
        <v>0.1323742387430685</v>
      </c>
      <c r="Y19" s="71">
        <v>9.2687283843947199E-2</v>
      </c>
      <c r="Z19" s="71">
        <v>7.9756966043739788E-2</v>
      </c>
      <c r="AA19" s="71">
        <v>6.8295124807293134E-2</v>
      </c>
      <c r="AB19" s="71">
        <v>5.8511091237236086E-2</v>
      </c>
      <c r="AC19" s="70">
        <v>5.5E-2</v>
      </c>
      <c r="AD19" s="70">
        <v>5.8000000000000003E-2</v>
      </c>
      <c r="AE19" s="70">
        <v>6.324219700704084E-2</v>
      </c>
      <c r="AF19" s="70">
        <v>6.6659430394376565E-2</v>
      </c>
    </row>
    <row r="20" spans="3:32" ht="14.15" customHeight="1">
      <c r="C20" s="63" t="s">
        <v>139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>
        <v>7.4985351137244471E-2</v>
      </c>
      <c r="P20" s="71">
        <v>6.8469967840763868E-2</v>
      </c>
      <c r="Q20" s="71">
        <v>7.1814374934621283E-2</v>
      </c>
      <c r="R20" s="71">
        <v>9.6895434843042208E-2</v>
      </c>
      <c r="S20" s="71">
        <v>0.12770682534308986</v>
      </c>
      <c r="T20" s="71">
        <v>0.12524792669424534</v>
      </c>
      <c r="U20" s="71">
        <v>0.12339562641195767</v>
      </c>
      <c r="V20" s="71">
        <v>0.11697267895320673</v>
      </c>
      <c r="W20" s="71">
        <v>0.14810965317866387</v>
      </c>
      <c r="X20" s="71">
        <v>0.11684712366357729</v>
      </c>
      <c r="Y20" s="71">
        <v>8.3836802874747818E-2</v>
      </c>
      <c r="Z20" s="71">
        <v>7.7846316547114047E-2</v>
      </c>
      <c r="AA20" s="71">
        <v>6.4895900564925002E-2</v>
      </c>
      <c r="AB20" s="71">
        <v>5.387050581053144E-2</v>
      </c>
      <c r="AC20" s="70">
        <v>5.6776905462845528E-2</v>
      </c>
      <c r="AD20" s="70">
        <v>5.9885899790680049E-2</v>
      </c>
      <c r="AE20" s="70">
        <v>6.5696905462845567E-2</v>
      </c>
      <c r="AF20" s="162">
        <v>6.7096905462845524E-2</v>
      </c>
    </row>
    <row r="21" spans="3:32" ht="16" customHeight="1">
      <c r="C21" s="67" t="s">
        <v>138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158"/>
      <c r="AC21" s="66"/>
      <c r="AD21" s="66"/>
      <c r="AE21" s="66"/>
    </row>
    <row r="22" spans="3:32" ht="14.15" customHeight="1">
      <c r="C22" s="63" t="s">
        <v>107</v>
      </c>
      <c r="D22" s="19">
        <v>7.6734364140733202E-2</v>
      </c>
      <c r="E22" s="19">
        <v>0.12530273356687704</v>
      </c>
      <c r="F22" s="19">
        <v>9.3005128004000293E-2</v>
      </c>
      <c r="G22" s="19">
        <v>7.5994958488264208E-2</v>
      </c>
      <c r="H22" s="19">
        <v>5.6892268187350936E-2</v>
      </c>
      <c r="I22" s="19">
        <v>3.1415161315768714E-2</v>
      </c>
      <c r="J22" s="19">
        <v>4.4576585533737223E-2</v>
      </c>
      <c r="K22" s="19">
        <v>5.9027243906546456E-2</v>
      </c>
      <c r="L22" s="19">
        <v>4.31165006256784E-2</v>
      </c>
      <c r="M22" s="19">
        <v>5.9086887217945305E-2</v>
      </c>
      <c r="N22" s="19">
        <v>6.5033527436801686E-2</v>
      </c>
      <c r="O22" s="19">
        <v>5.8385947181474496E-2</v>
      </c>
      <c r="P22" s="19">
        <v>5.910683255331084E-2</v>
      </c>
      <c r="Q22" s="19">
        <v>6.4074707959081545E-2</v>
      </c>
      <c r="R22" s="19">
        <v>0.1067302813397506</v>
      </c>
      <c r="S22" s="19">
        <v>6.2879882132213849E-2</v>
      </c>
      <c r="T22" s="19">
        <v>2.9474213204347066E-2</v>
      </c>
      <c r="U22" s="19">
        <v>3.7455811701915476E-2</v>
      </c>
      <c r="V22" s="19">
        <v>4.306151617159526E-2</v>
      </c>
      <c r="W22" s="19">
        <v>4.517456886424509E-2</v>
      </c>
      <c r="X22" s="19">
        <v>0.10060982737443336</v>
      </c>
      <c r="Y22" s="19">
        <v>5.7850929078894664E-2</v>
      </c>
      <c r="Z22" s="19">
        <v>4.6211900050818322E-2</v>
      </c>
      <c r="AA22" s="19">
        <v>4.8311967483947837E-2</v>
      </c>
      <c r="AB22" s="19">
        <v>4.2643475811562581E-2</v>
      </c>
      <c r="AC22" s="18">
        <v>5.3888203758058806E-2</v>
      </c>
      <c r="AD22" s="18">
        <v>4.5421571241079484E-2</v>
      </c>
      <c r="AE22" s="18">
        <v>4.000000000000048E-2</v>
      </c>
      <c r="AF22" s="165">
        <v>4.000000000000048E-2</v>
      </c>
    </row>
    <row r="23" spans="3:32" ht="14.15" customHeight="1">
      <c r="C23" s="63" t="s">
        <v>106</v>
      </c>
      <c r="D23" s="19">
        <v>9.4410287889777234E-2</v>
      </c>
      <c r="E23" s="19">
        <v>0.14739919134520796</v>
      </c>
      <c r="F23" s="19">
        <v>0.10383957866064764</v>
      </c>
      <c r="G23" s="19">
        <v>6.1327937947308619E-2</v>
      </c>
      <c r="H23" s="19">
        <v>5.046764680776672E-2</v>
      </c>
      <c r="I23" s="19">
        <v>2.8130864627469387E-2</v>
      </c>
      <c r="J23" s="19">
        <v>5.1553414501044337E-2</v>
      </c>
      <c r="K23" s="19">
        <v>6.4809611922563404E-2</v>
      </c>
      <c r="L23" s="19">
        <v>4.1137974730345972E-2</v>
      </c>
      <c r="M23" s="19">
        <v>6.4652138821630345E-2</v>
      </c>
      <c r="N23" s="19">
        <v>6.0801877638154256E-2</v>
      </c>
      <c r="O23" s="19">
        <v>6.1973489753506694E-2</v>
      </c>
      <c r="P23" s="19">
        <v>5.562748481186075E-2</v>
      </c>
      <c r="Q23" s="19">
        <v>6.2283737024221297E-2</v>
      </c>
      <c r="R23" s="19">
        <v>0.1127607123396841</v>
      </c>
      <c r="S23" s="19">
        <v>6.5799493070161086E-2</v>
      </c>
      <c r="T23" s="19">
        <v>2.0672849226235579E-2</v>
      </c>
      <c r="U23" s="19">
        <v>3.433724905411939E-2</v>
      </c>
      <c r="V23" s="19">
        <v>4.4815263569577102E-2</v>
      </c>
      <c r="W23" s="19">
        <v>5.4473158845030234E-2</v>
      </c>
      <c r="X23" s="19">
        <v>0.10160248211585365</v>
      </c>
      <c r="Y23" s="19">
        <v>5.932464430645501E-2</v>
      </c>
      <c r="Z23" s="19">
        <v>3.7068959089790354E-2</v>
      </c>
      <c r="AA23" s="19">
        <v>4.7681149834501557E-2</v>
      </c>
      <c r="AB23" s="19">
        <v>3.8978363652583337E-2</v>
      </c>
      <c r="AC23" s="18">
        <v>5.4410886668533776E-2</v>
      </c>
      <c r="AD23" s="18">
        <v>4.5421571241079484E-2</v>
      </c>
      <c r="AE23" s="18">
        <v>4.000000000000048E-2</v>
      </c>
      <c r="AF23" s="18">
        <v>4.000000000000048E-2</v>
      </c>
    </row>
    <row r="24" spans="3:32" ht="14.15" customHeight="1">
      <c r="C24" s="63" t="s">
        <v>105</v>
      </c>
      <c r="D24" s="71">
        <v>0.1038467627038151</v>
      </c>
      <c r="E24" s="71">
        <v>0.25306828643199819</v>
      </c>
      <c r="F24" s="71">
        <v>8.7083328718522202E-2</v>
      </c>
      <c r="G24" s="71">
        <v>0.12412762561342139</v>
      </c>
      <c r="H24" s="71">
        <v>1.208743070346352E-2</v>
      </c>
      <c r="I24" s="71">
        <v>3.8315731658537411E-2</v>
      </c>
      <c r="J24" s="71">
        <v>7.7543827369897844E-2</v>
      </c>
      <c r="K24" s="71">
        <v>9.8075050358176652E-2</v>
      </c>
      <c r="L24" s="71">
        <v>-1.7192492255360459E-2</v>
      </c>
      <c r="M24" s="71">
        <v>0.11323142949673537</v>
      </c>
      <c r="N24" s="71">
        <v>5.0968130206239914E-2</v>
      </c>
      <c r="O24" s="71">
        <v>7.818244825167131E-2</v>
      </c>
      <c r="P24" s="71">
        <v>5.5106104434671455E-2</v>
      </c>
      <c r="Q24" s="71">
        <v>3.6857551498040264E-2</v>
      </c>
      <c r="R24" s="19">
        <v>0.10539166948817025</v>
      </c>
      <c r="S24" s="71">
        <v>7.1729082528960708E-2</v>
      </c>
      <c r="T24" s="71">
        <v>-5.2094044493907754E-3</v>
      </c>
      <c r="U24" s="71">
        <v>7.5368734029632511E-2</v>
      </c>
      <c r="V24" s="71">
        <v>7.3039306458065001E-2</v>
      </c>
      <c r="W24" s="71">
        <v>0.23138351126052559</v>
      </c>
      <c r="X24" s="71">
        <v>0.17783212339450416</v>
      </c>
      <c r="Y24" s="71">
        <v>5.4512855725947995E-2</v>
      </c>
      <c r="Z24" s="71">
        <v>-3.1812066432042707E-2</v>
      </c>
      <c r="AA24" s="71">
        <v>6.5378374339010392E-2</v>
      </c>
      <c r="AB24" s="19">
        <v>-1.0491314854679579E-2</v>
      </c>
      <c r="AC24" s="18">
        <v>6.5197827652307305E-2</v>
      </c>
      <c r="AD24" s="18">
        <v>4.5150096805897544E-2</v>
      </c>
      <c r="AE24" s="18">
        <v>4.0000000000001368E-2</v>
      </c>
      <c r="AF24" s="18">
        <v>3.5000000000000808E-2</v>
      </c>
    </row>
    <row r="25" spans="3:32" ht="13.5" customHeight="1">
      <c r="C25" s="63" t="s">
        <v>137</v>
      </c>
      <c r="D25" s="71">
        <v>0.11883209760486002</v>
      </c>
      <c r="E25" s="71">
        <v>0.33643973239493863</v>
      </c>
      <c r="F25" s="71">
        <v>7.6478203407819745E-2</v>
      </c>
      <c r="G25" s="71">
        <v>0.15090038464557654</v>
      </c>
      <c r="H25" s="71">
        <v>-9.5625769030346364E-3</v>
      </c>
      <c r="I25" s="71">
        <v>4.3996606322377341E-2</v>
      </c>
      <c r="J25" s="71">
        <v>9.1920844327176843E-2</v>
      </c>
      <c r="K25" s="71">
        <v>0.10841440370386479</v>
      </c>
      <c r="L25" s="71">
        <v>-4.4244218493843523E-2</v>
      </c>
      <c r="M25" s="71">
        <v>0.13898437303978706</v>
      </c>
      <c r="N25" s="71">
        <v>4.3445260853805179E-2</v>
      </c>
      <c r="O25" s="71">
        <v>8.6333931501722638E-2</v>
      </c>
      <c r="P25" s="71">
        <v>5.1203318622375926E-2</v>
      </c>
      <c r="Q25" s="71">
        <v>2.127058823529393E-2</v>
      </c>
      <c r="R25" s="71">
        <v>0.11199757757678697</v>
      </c>
      <c r="S25" s="71">
        <v>7.6383133642735412E-2</v>
      </c>
      <c r="T25" s="71">
        <v>-2.5474169044099937E-2</v>
      </c>
      <c r="U25" s="71">
        <v>9.429498149681792E-2</v>
      </c>
      <c r="V25" s="71">
        <v>9.0768443323066217E-2</v>
      </c>
      <c r="W25" s="71">
        <v>0.31629741524001354</v>
      </c>
      <c r="X25" s="71">
        <v>0.20566523142681414</v>
      </c>
      <c r="Y25" s="71">
        <v>5.2650276947964203E-2</v>
      </c>
      <c r="Z25" s="71">
        <v>-5.6011088446492496E-2</v>
      </c>
      <c r="AA25" s="71">
        <v>7.2407489437482653E-2</v>
      </c>
      <c r="AB25" s="71">
        <v>-3.3453894835424824E-2</v>
      </c>
      <c r="AC25" s="70">
        <v>7.0568789111989716E-2</v>
      </c>
      <c r="AD25" s="70">
        <v>4.5421571241079484E-2</v>
      </c>
      <c r="AE25" s="70">
        <v>4.000000000000048E-2</v>
      </c>
      <c r="AF25" s="162">
        <v>4.000000000000048E-2</v>
      </c>
    </row>
    <row r="26" spans="3:32" ht="16" customHeight="1">
      <c r="C26" s="67" t="s">
        <v>136</v>
      </c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158"/>
      <c r="AC26" s="66"/>
      <c r="AD26" s="66"/>
      <c r="AE26" s="66"/>
    </row>
    <row r="27" spans="3:32" ht="14.15" customHeight="1">
      <c r="C27" s="63" t="s">
        <v>135</v>
      </c>
      <c r="D27" s="151">
        <v>0.19</v>
      </c>
      <c r="E27" s="151">
        <v>0.25</v>
      </c>
      <c r="F27" s="151">
        <v>0.16500000000000001</v>
      </c>
      <c r="G27" s="151">
        <v>0.17749999999999999</v>
      </c>
      <c r="H27" s="151">
        <v>0.18</v>
      </c>
      <c r="I27" s="151">
        <v>0.13250000000000001</v>
      </c>
      <c r="J27" s="151">
        <v>0.1125</v>
      </c>
      <c r="K27" s="151">
        <v>0.13750000000000001</v>
      </c>
      <c r="L27" s="151">
        <v>8.7499999999999994E-2</v>
      </c>
      <c r="M27" s="151">
        <v>0.1075</v>
      </c>
      <c r="N27" s="151">
        <v>0.11</v>
      </c>
      <c r="O27" s="151">
        <v>7.2499999999999995E-2</v>
      </c>
      <c r="P27" s="151">
        <v>0.1</v>
      </c>
      <c r="Q27" s="151">
        <v>0.11749999999999999</v>
      </c>
      <c r="R27" s="151">
        <v>0.14249999999999999</v>
      </c>
      <c r="S27" s="151">
        <v>0.13750000000000001</v>
      </c>
      <c r="T27" s="151">
        <v>7.0000000000000007E-2</v>
      </c>
      <c r="U27" s="151">
        <v>6.5000000000000002E-2</v>
      </c>
      <c r="V27" s="151">
        <v>4.4999999999999998E-2</v>
      </c>
      <c r="W27" s="151">
        <v>0.02</v>
      </c>
      <c r="X27" s="151">
        <v>9.2499999999999999E-2</v>
      </c>
      <c r="Y27" s="151">
        <v>0.13750000000000001</v>
      </c>
      <c r="Z27" s="151">
        <v>0.11749999999999999</v>
      </c>
      <c r="AA27" s="151">
        <v>0.1225</v>
      </c>
      <c r="AB27" s="151">
        <v>0.15</v>
      </c>
      <c r="AC27" s="152">
        <v>0.13750000000000001</v>
      </c>
      <c r="AD27" s="152">
        <v>0.125</v>
      </c>
      <c r="AE27" s="152">
        <v>0.115</v>
      </c>
      <c r="AF27" s="166">
        <v>0.1075</v>
      </c>
    </row>
    <row r="28" spans="3:32" ht="14.15" customHeight="1">
      <c r="C28" s="63" t="s">
        <v>134</v>
      </c>
      <c r="D28" s="151">
        <v>0.17624999999999999</v>
      </c>
      <c r="E28" s="151">
        <v>0.19479166666666667</v>
      </c>
      <c r="F28" s="151">
        <v>0.23083333333333333</v>
      </c>
      <c r="G28" s="151">
        <v>0.16437499999999999</v>
      </c>
      <c r="H28" s="151">
        <v>0.19145833333333331</v>
      </c>
      <c r="I28" s="151">
        <v>0.15062500000000001</v>
      </c>
      <c r="J28" s="151">
        <v>0.11979166666666666</v>
      </c>
      <c r="K28" s="151">
        <v>0.12541666666666665</v>
      </c>
      <c r="L28" s="151">
        <v>9.9166666666666667E-2</v>
      </c>
      <c r="M28" s="151">
        <v>0.1</v>
      </c>
      <c r="N28" s="151">
        <v>0.11708333333333334</v>
      </c>
      <c r="O28" s="151">
        <v>8.4583333333333344E-2</v>
      </c>
      <c r="P28" s="151">
        <v>8.4375000000000006E-2</v>
      </c>
      <c r="Q28" s="151">
        <v>0.11020833333333334</v>
      </c>
      <c r="R28" s="151">
        <v>0.13583333333333333</v>
      </c>
      <c r="S28" s="151">
        <v>0.14166666666666666</v>
      </c>
      <c r="T28" s="151">
        <v>9.9166666666666667E-2</v>
      </c>
      <c r="U28" s="151">
        <v>6.5625000000000003E-2</v>
      </c>
      <c r="V28" s="151">
        <v>5.9583333333333328E-2</v>
      </c>
      <c r="W28" s="151">
        <v>2.8125000000000001E-2</v>
      </c>
      <c r="X28" s="151">
        <v>4.8125000000000001E-2</v>
      </c>
      <c r="Y28" s="151">
        <v>0.12625</v>
      </c>
      <c r="Z28" s="151">
        <v>0.13250000000000001</v>
      </c>
      <c r="AA28" s="151">
        <v>0.10916666666666666</v>
      </c>
      <c r="AB28" s="151">
        <v>0.145625</v>
      </c>
      <c r="AC28" s="152">
        <v>0.14270833333333333</v>
      </c>
      <c r="AD28" s="152">
        <v>0.13062499999999999</v>
      </c>
      <c r="AE28" s="152">
        <v>0.11708333333333334</v>
      </c>
      <c r="AF28" s="152">
        <v>0.11625000000000001</v>
      </c>
    </row>
    <row r="29" spans="3:32" ht="14.15" customHeight="1">
      <c r="C29" s="63" t="s">
        <v>133</v>
      </c>
      <c r="D29" s="17">
        <f t="shared" ref="D29:AE29" si="1">(1+D27)/(1+D22)-1</f>
        <v>0.10519366673102892</v>
      </c>
      <c r="E29" s="17">
        <f t="shared" si="1"/>
        <v>0.11081219543284093</v>
      </c>
      <c r="F29" s="17">
        <f t="shared" si="1"/>
        <v>6.5868741281638554E-2</v>
      </c>
      <c r="G29" s="17">
        <f t="shared" si="1"/>
        <v>9.4335982442098842E-2</v>
      </c>
      <c r="H29" s="17">
        <f t="shared" si="1"/>
        <v>0.1164808708685019</v>
      </c>
      <c r="I29" s="17">
        <f t="shared" si="1"/>
        <v>9.8005965469111445E-2</v>
      </c>
      <c r="J29" s="17">
        <f t="shared" si="1"/>
        <v>6.5024829588303135E-2</v>
      </c>
      <c r="K29" s="17">
        <f t="shared" si="1"/>
        <v>7.4098902124540844E-2</v>
      </c>
      <c r="L29" s="17">
        <f t="shared" si="1"/>
        <v>4.2548938059842278E-2</v>
      </c>
      <c r="M29" s="17">
        <f t="shared" si="1"/>
        <v>4.5712125573783791E-2</v>
      </c>
      <c r="N29" s="17">
        <f t="shared" si="1"/>
        <v>4.2220710808436701E-2</v>
      </c>
      <c r="O29" s="17">
        <f t="shared" si="1"/>
        <v>1.3335449942539324E-2</v>
      </c>
      <c r="P29" s="17">
        <f t="shared" si="1"/>
        <v>3.8610993895774826E-2</v>
      </c>
      <c r="Q29" s="17">
        <f t="shared" si="1"/>
        <v>5.0208215307916859E-2</v>
      </c>
      <c r="R29" s="17">
        <f t="shared" si="1"/>
        <v>3.2320177068751121E-2</v>
      </c>
      <c r="S29" s="17">
        <f t="shared" si="1"/>
        <v>7.0205598132211167E-2</v>
      </c>
      <c r="T29" s="17">
        <f t="shared" si="1"/>
        <v>3.9365519093006007E-2</v>
      </c>
      <c r="U29" s="17">
        <f t="shared" si="1"/>
        <v>2.6549746010771313E-2</v>
      </c>
      <c r="V29" s="17">
        <f t="shared" si="1"/>
        <v>1.8584558996286304E-3</v>
      </c>
      <c r="W29" s="17">
        <f t="shared" si="1"/>
        <v>-2.4086472838313888E-2</v>
      </c>
      <c r="X29" s="17">
        <f t="shared" si="1"/>
        <v>-7.3684853366972058E-3</v>
      </c>
      <c r="Y29" s="17">
        <f t="shared" si="1"/>
        <v>7.5293284461600107E-2</v>
      </c>
      <c r="Z29" s="17">
        <f t="shared" si="1"/>
        <v>6.8139255485164085E-2</v>
      </c>
      <c r="AA29" s="17">
        <f t="shared" si="1"/>
        <v>7.0769040912611825E-2</v>
      </c>
      <c r="AB29" s="17">
        <f t="shared" si="1"/>
        <v>0.10296570848906361</v>
      </c>
      <c r="AC29" s="16">
        <f t="shared" si="1"/>
        <v>7.9336495032195975E-2</v>
      </c>
      <c r="AD29" s="16">
        <f t="shared" si="1"/>
        <v>7.6120897968891654E-2</v>
      </c>
      <c r="AE29" s="16">
        <f t="shared" si="1"/>
        <v>7.2115384615384137E-2</v>
      </c>
      <c r="AF29" s="16">
        <f t="shared" ref="AF29" si="2">(1+AF27)/(1+AF22)-1</f>
        <v>6.490384615384559E-2</v>
      </c>
    </row>
    <row r="30" spans="3:32" ht="14.15" customHeight="1">
      <c r="C30" s="63" t="s">
        <v>132</v>
      </c>
      <c r="D30" s="151">
        <v>0.1905</v>
      </c>
      <c r="E30" s="151">
        <v>0.2291</v>
      </c>
      <c r="F30" s="151">
        <v>0.1681</v>
      </c>
      <c r="G30" s="151">
        <v>0.17460000000000001</v>
      </c>
      <c r="H30" s="151">
        <v>0.18149999999999999</v>
      </c>
      <c r="I30" s="151">
        <v>0.13110120704476697</v>
      </c>
      <c r="J30" s="151">
        <v>0.11109969802313063</v>
      </c>
      <c r="K30" s="151">
        <v>0.13610008595841577</v>
      </c>
      <c r="L30" s="151">
        <v>8.6099475416244242E-2</v>
      </c>
      <c r="M30" s="151">
        <v>0.10609883677758386</v>
      </c>
      <c r="N30" s="151">
        <v>0.10859925378752461</v>
      </c>
      <c r="O30" s="151">
        <v>7.1098984525206077E-2</v>
      </c>
      <c r="P30" s="151">
        <v>9.7799999999999998E-2</v>
      </c>
      <c r="Q30" s="151">
        <v>0.11509999999999999</v>
      </c>
      <c r="R30" s="151">
        <v>0.1414</v>
      </c>
      <c r="S30" s="151">
        <v>0.1363</v>
      </c>
      <c r="T30" s="151">
        <v>6.9900000000000004E-2</v>
      </c>
      <c r="U30" s="151">
        <v>6.4000000000000001E-2</v>
      </c>
      <c r="V30" s="151">
        <v>4.5899999999999996E-2</v>
      </c>
      <c r="W30" s="151">
        <v>1.9E-2</v>
      </c>
      <c r="X30" s="151">
        <v>8.7599999999999997E-2</v>
      </c>
      <c r="Y30" s="151">
        <v>0.13650000000000001</v>
      </c>
      <c r="Z30" s="151">
        <v>0.11869999999999999</v>
      </c>
      <c r="AA30" s="151">
        <v>0.1177</v>
      </c>
      <c r="AB30" s="151">
        <v>0.14899999999999999</v>
      </c>
      <c r="AC30" s="152">
        <v>0.13631561829706665</v>
      </c>
      <c r="AD30" s="152">
        <v>0.12383212084264113</v>
      </c>
      <c r="AE30" s="152">
        <v>0.11384522228271673</v>
      </c>
      <c r="AF30" s="167">
        <v>0.10635750154125603</v>
      </c>
    </row>
    <row r="31" spans="3:32" ht="14.15" customHeight="1">
      <c r="C31" s="63" t="s">
        <v>131</v>
      </c>
      <c r="D31" s="17">
        <v>0.17422850431038683</v>
      </c>
      <c r="E31" s="17">
        <v>0.19037730952872756</v>
      </c>
      <c r="F31" s="17">
        <v>0.23224121137974185</v>
      </c>
      <c r="G31" s="17">
        <v>0.16169691194490365</v>
      </c>
      <c r="H31" s="17">
        <v>0.19072618185637613</v>
      </c>
      <c r="I31" s="17">
        <v>0.15179870575726562</v>
      </c>
      <c r="J31" s="17">
        <v>0.11905525543414952</v>
      </c>
      <c r="K31" s="17">
        <v>0.12298304837229779</v>
      </c>
      <c r="L31" s="17">
        <v>0.10004968270418302</v>
      </c>
      <c r="M31" s="17">
        <v>9.7538638373997344E-2</v>
      </c>
      <c r="N31" s="17">
        <v>0.11610634760581817</v>
      </c>
      <c r="O31" s="17">
        <v>8.4881228726430002E-2</v>
      </c>
      <c r="P31" s="17">
        <v>8.0172152034942101E-2</v>
      </c>
      <c r="Q31" s="17">
        <v>0.10765295782093309</v>
      </c>
      <c r="R31" s="17">
        <v>0.13333478108493146</v>
      </c>
      <c r="S31" s="17">
        <v>0.14059903456814271</v>
      </c>
      <c r="T31" s="17">
        <v>0.10046304404301298</v>
      </c>
      <c r="U31" s="17">
        <v>6.4757174250057226E-2</v>
      </c>
      <c r="V31" s="17">
        <v>5.9381227447692364E-2</v>
      </c>
      <c r="W31" s="17">
        <v>2.7847095323454196E-2</v>
      </c>
      <c r="X31" s="17">
        <v>4.3967663233453358E-2</v>
      </c>
      <c r="Y31" s="17">
        <v>0.1242156862134729</v>
      </c>
      <c r="Z31" s="17">
        <v>0.13198299273696934</v>
      </c>
      <c r="AA31" s="17">
        <v>0.10838193185851752</v>
      </c>
      <c r="AB31" s="17">
        <v>0.14313535210510153</v>
      </c>
      <c r="AC31" s="16">
        <v>0.14206880844705427</v>
      </c>
      <c r="AD31" s="16">
        <v>0.12990817967730539</v>
      </c>
      <c r="AE31" s="16">
        <v>0.11653196237234043</v>
      </c>
      <c r="AF31" s="16">
        <v>0.10788111026123537</v>
      </c>
    </row>
    <row r="32" spans="3:32" ht="14.15" customHeight="1">
      <c r="C32" s="63" t="s">
        <v>130</v>
      </c>
      <c r="D32" s="69">
        <v>0.1</v>
      </c>
      <c r="E32" s="69">
        <v>0.1</v>
      </c>
      <c r="F32" s="69">
        <v>0.11</v>
      </c>
      <c r="G32" s="69">
        <v>9.7500000000000003E-2</v>
      </c>
      <c r="H32" s="69">
        <v>9.7500000000000003E-2</v>
      </c>
      <c r="I32" s="69">
        <v>6.8499999999999991E-2</v>
      </c>
      <c r="J32" s="69">
        <v>6.25E-2</v>
      </c>
      <c r="K32" s="69">
        <v>6.25E-2</v>
      </c>
      <c r="L32" s="69">
        <v>0.06</v>
      </c>
      <c r="M32" s="69">
        <v>0.06</v>
      </c>
      <c r="N32" s="69">
        <v>0.06</v>
      </c>
      <c r="O32" s="69">
        <v>5.5E-2</v>
      </c>
      <c r="P32" s="69">
        <v>0.05</v>
      </c>
      <c r="Q32" s="69">
        <v>0.05</v>
      </c>
      <c r="R32" s="69">
        <v>7.0000000000000007E-2</v>
      </c>
      <c r="S32" s="69">
        <v>7.4999999999999997E-2</v>
      </c>
      <c r="T32" s="69">
        <v>7.0000000000000007E-2</v>
      </c>
      <c r="U32" s="69">
        <v>6.9800000000000001E-2</v>
      </c>
      <c r="V32" s="69">
        <v>5.57E-2</v>
      </c>
      <c r="W32" s="69">
        <v>4.5499999999999999E-2</v>
      </c>
      <c r="X32" s="69">
        <v>5.3200000000000004E-2</v>
      </c>
      <c r="Y32" s="69">
        <v>7.2000000000000008E-2</v>
      </c>
      <c r="Z32" s="69">
        <v>6.5500000000000003E-2</v>
      </c>
      <c r="AA32" s="69">
        <v>7.4299999999999991E-2</v>
      </c>
      <c r="AB32" s="69">
        <v>9.0700000000000003E-2</v>
      </c>
      <c r="AC32" s="68">
        <v>8.7662601109756974E-2</v>
      </c>
      <c r="AD32" s="68">
        <v>7.9812174750559656E-2</v>
      </c>
      <c r="AE32" s="68">
        <v>7.5098138727918262E-2</v>
      </c>
      <c r="AF32" s="68">
        <v>7.1673730736699734E-2</v>
      </c>
    </row>
    <row r="33" spans="3:36" ht="14.15" customHeight="1">
      <c r="C33" s="63" t="s">
        <v>129</v>
      </c>
      <c r="D33" s="69" t="s">
        <v>155</v>
      </c>
      <c r="E33" s="69" t="s">
        <v>155</v>
      </c>
      <c r="F33" s="69" t="s">
        <v>155</v>
      </c>
      <c r="G33" s="69" t="s">
        <v>155</v>
      </c>
      <c r="H33" s="69" t="s">
        <v>155</v>
      </c>
      <c r="I33" s="69" t="s">
        <v>155</v>
      </c>
      <c r="J33" s="69" t="s">
        <v>155</v>
      </c>
      <c r="K33" s="69" t="s">
        <v>155</v>
      </c>
      <c r="L33" s="69" t="s">
        <v>155</v>
      </c>
      <c r="M33" s="69" t="s">
        <v>155</v>
      </c>
      <c r="N33" s="69" t="s">
        <v>155</v>
      </c>
      <c r="O33" s="69" t="s">
        <v>155</v>
      </c>
      <c r="P33" s="69" t="s">
        <v>155</v>
      </c>
      <c r="Q33" s="69" t="s">
        <v>155</v>
      </c>
      <c r="R33" s="69" t="s">
        <v>155</v>
      </c>
      <c r="S33" s="69" t="s">
        <v>155</v>
      </c>
      <c r="T33" s="69" t="s">
        <v>155</v>
      </c>
      <c r="U33" s="15">
        <v>2.98E-2</v>
      </c>
      <c r="V33" s="15">
        <v>1.6799999999999999E-2</v>
      </c>
      <c r="W33" s="15">
        <v>1.83E-2</v>
      </c>
      <c r="X33" s="15">
        <v>4.0999999999999995E-2</v>
      </c>
      <c r="Y33" s="15">
        <v>5.2300000000000006E-2</v>
      </c>
      <c r="Z33" s="15">
        <v>5.5599999999999997E-2</v>
      </c>
      <c r="AA33" s="15">
        <v>6.6600000000000006E-2</v>
      </c>
      <c r="AB33" s="69">
        <v>7.8200000000000006E-2</v>
      </c>
      <c r="AC33" s="68">
        <v>7.271545951259592E-2</v>
      </c>
      <c r="AD33" s="68">
        <v>6.7999443196774714E-2</v>
      </c>
      <c r="AE33" s="68">
        <v>6.4298514611737662E-2</v>
      </c>
      <c r="AF33" s="168">
        <v>6.0753444867786215E-2</v>
      </c>
    </row>
    <row r="34" spans="3:36" ht="16" customHeight="1">
      <c r="C34" s="67" t="s">
        <v>128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158"/>
      <c r="AC34" s="66"/>
      <c r="AD34" s="66"/>
      <c r="AE34" s="66"/>
    </row>
    <row r="35" spans="3:36" ht="14.15" customHeight="1">
      <c r="C35" s="14" t="s">
        <v>127</v>
      </c>
      <c r="D35" s="13" t="s">
        <v>155</v>
      </c>
      <c r="E35" s="13" t="s">
        <v>155</v>
      </c>
      <c r="F35" s="13">
        <v>3.2000000000000001E-2</v>
      </c>
      <c r="G35" s="13">
        <v>3.7000000000000005E-2</v>
      </c>
      <c r="H35" s="13">
        <v>3.7000000000000005E-2</v>
      </c>
      <c r="I35" s="13">
        <v>3.15073653216182E-2</v>
      </c>
      <c r="J35" s="13">
        <v>3.2378480492074396E-2</v>
      </c>
      <c r="K35" s="13">
        <v>3.3308747482959998E-2</v>
      </c>
      <c r="L35" s="13">
        <v>1.9432367228807701E-2</v>
      </c>
      <c r="M35" s="13">
        <v>2.6170881076282199E-2</v>
      </c>
      <c r="N35" s="13">
        <v>2.9428565897347402E-2</v>
      </c>
      <c r="O35" s="13">
        <v>2.1837930118834E-2</v>
      </c>
      <c r="P35" s="13">
        <v>1.7174248698826701E-2</v>
      </c>
      <c r="Q35" s="13">
        <v>-5.7207907345401196E-3</v>
      </c>
      <c r="R35" s="13">
        <v>-1.8761145372644502E-2</v>
      </c>
      <c r="S35" s="13">
        <v>-2.4857811416732E-2</v>
      </c>
      <c r="T35" s="13">
        <v>-1.6892206089228624E-2</v>
      </c>
      <c r="U35" s="13">
        <v>-1.5454563589696808E-2</v>
      </c>
      <c r="V35" s="13">
        <v>-8.1762220116021675E-3</v>
      </c>
      <c r="W35" s="13">
        <v>-9.219633395093299E-2</v>
      </c>
      <c r="X35" s="13">
        <v>6.8614946101761103E-3</v>
      </c>
      <c r="Y35" s="13">
        <v>1.2336075628965239E-2</v>
      </c>
      <c r="Z35" s="13">
        <v>-2.2764887953810063E-2</v>
      </c>
      <c r="AA35" s="13">
        <v>-4.0368441083392919E-3</v>
      </c>
      <c r="AB35" s="4">
        <v>-4.3194029846059124E-3</v>
      </c>
      <c r="AC35" s="3">
        <v>-5.443938843618077E-3</v>
      </c>
      <c r="AD35" s="3">
        <v>-6.1459482123567173E-3</v>
      </c>
      <c r="AE35" s="3">
        <v>-2.3242388705452719E-3</v>
      </c>
      <c r="AF35" s="181">
        <v>-1.4267358085169935E-3</v>
      </c>
    </row>
    <row r="36" spans="3:36" ht="14.15" customHeight="1">
      <c r="C36" s="14" t="s">
        <v>126</v>
      </c>
      <c r="D36" s="13" t="s">
        <v>155</v>
      </c>
      <c r="E36" s="13" t="s">
        <v>155</v>
      </c>
      <c r="F36" s="13" t="s">
        <v>155</v>
      </c>
      <c r="G36" s="13" t="s">
        <v>155</v>
      </c>
      <c r="H36" s="13" t="s">
        <v>155</v>
      </c>
      <c r="I36" s="13">
        <v>-3.5696839514598698E-2</v>
      </c>
      <c r="J36" s="13">
        <v>-2.73725336606261E-2</v>
      </c>
      <c r="K36" s="13">
        <v>-1.9913540252873299E-2</v>
      </c>
      <c r="L36" s="13">
        <v>-3.1875435007577099E-2</v>
      </c>
      <c r="M36" s="13">
        <v>-2.4106255204233901E-2</v>
      </c>
      <c r="N36" s="13">
        <v>-2.4669424086251199E-2</v>
      </c>
      <c r="O36" s="13">
        <v>-2.2620359102577502E-2</v>
      </c>
      <c r="P36" s="13">
        <v>-2.9550042751220702E-2</v>
      </c>
      <c r="Q36" s="13">
        <v>-5.9511874696770696E-2</v>
      </c>
      <c r="R36" s="13">
        <v>-0.102244257415259</v>
      </c>
      <c r="S36" s="13">
        <v>-8.9803173097582206E-2</v>
      </c>
      <c r="T36" s="13">
        <v>-7.7656986062181133E-2</v>
      </c>
      <c r="U36" s="13">
        <v>-6.959341842404089E-2</v>
      </c>
      <c r="V36" s="13">
        <v>-5.8079033139961149E-2</v>
      </c>
      <c r="W36" s="13">
        <v>-0.1334354209651607</v>
      </c>
      <c r="X36" s="13">
        <v>-4.2571866432834587E-2</v>
      </c>
      <c r="Y36" s="13">
        <v>-4.5679322564105611E-2</v>
      </c>
      <c r="Z36" s="13">
        <v>-8.8402361511053684E-2</v>
      </c>
      <c r="AA36" s="13">
        <v>-8.4723189283664985E-2</v>
      </c>
      <c r="AB36" s="4">
        <v>-8.3413980053035783E-2</v>
      </c>
      <c r="AC36" s="3">
        <v>-8.8799646851725325E-2</v>
      </c>
      <c r="AD36" s="3">
        <v>-8.5919874706842758E-2</v>
      </c>
      <c r="AE36" s="3">
        <v>-9.9929524296679062E-2</v>
      </c>
      <c r="AF36" s="3">
        <v>-9.8568547435536058E-2</v>
      </c>
    </row>
    <row r="37" spans="3:36" ht="14.15" customHeight="1">
      <c r="C37" s="63" t="s">
        <v>125</v>
      </c>
      <c r="D37" s="13" t="s">
        <v>155</v>
      </c>
      <c r="E37" s="13" t="s">
        <v>155</v>
      </c>
      <c r="F37" s="13">
        <v>0.54100000000000004</v>
      </c>
      <c r="G37" s="13">
        <v>0.502</v>
      </c>
      <c r="H37" s="13">
        <v>0.47899999999999998</v>
      </c>
      <c r="I37" s="13">
        <v>0.46485821992278403</v>
      </c>
      <c r="J37" s="13">
        <v>0.44545775549754901</v>
      </c>
      <c r="K37" s="13">
        <v>0.37566313321511902</v>
      </c>
      <c r="L37" s="13">
        <v>0.40884919586917595</v>
      </c>
      <c r="M37" s="13">
        <v>0.37979359383795297</v>
      </c>
      <c r="N37" s="13">
        <v>0.34491652270314299</v>
      </c>
      <c r="O37" s="13">
        <v>0.32253671689330404</v>
      </c>
      <c r="P37" s="13">
        <v>0.30590588384252998</v>
      </c>
      <c r="Q37" s="13">
        <v>0.33111382800798095</v>
      </c>
      <c r="R37" s="13">
        <v>0.36036742344724604</v>
      </c>
      <c r="S37" s="13">
        <v>0.46159547274065998</v>
      </c>
      <c r="T37" s="13">
        <v>0.51369721286391623</v>
      </c>
      <c r="U37" s="13">
        <v>0.52766460848092378</v>
      </c>
      <c r="V37" s="13">
        <v>0.54698837798440214</v>
      </c>
      <c r="W37" s="13">
        <v>0.61370702812009126</v>
      </c>
      <c r="X37" s="13">
        <v>0.55113661378912737</v>
      </c>
      <c r="Y37" s="13">
        <v>0.56132920193191693</v>
      </c>
      <c r="Z37" s="13">
        <v>0.60427870399771499</v>
      </c>
      <c r="AA37" s="13">
        <v>0.61300489013723125</v>
      </c>
      <c r="AB37" s="4">
        <v>0.6524349568217489</v>
      </c>
      <c r="AC37" s="3">
        <v>0.70896816939835317</v>
      </c>
      <c r="AD37" s="3">
        <v>0.74630519468765455</v>
      </c>
      <c r="AE37" s="3">
        <v>0.8045683328040909</v>
      </c>
      <c r="AF37" s="3">
        <v>0.85391910825171924</v>
      </c>
    </row>
    <row r="38" spans="3:36" ht="14.15" customHeight="1">
      <c r="C38" s="63" t="s">
        <v>124</v>
      </c>
      <c r="D38" s="13" t="s">
        <v>155</v>
      </c>
      <c r="E38" s="13" t="s">
        <v>155</v>
      </c>
      <c r="F38" s="13" t="s">
        <v>155</v>
      </c>
      <c r="G38" s="13" t="s">
        <v>155</v>
      </c>
      <c r="H38" s="13" t="s">
        <v>155</v>
      </c>
      <c r="I38" s="13">
        <v>0.55475105726361296</v>
      </c>
      <c r="J38" s="13">
        <v>0.56717011307652498</v>
      </c>
      <c r="K38" s="13">
        <v>0.55980644387381295</v>
      </c>
      <c r="L38" s="13">
        <v>0.59207932367207694</v>
      </c>
      <c r="M38" s="13">
        <v>0.51765333582335005</v>
      </c>
      <c r="N38" s="13">
        <v>0.512661763786457</v>
      </c>
      <c r="O38" s="13">
        <v>0.53667189110830205</v>
      </c>
      <c r="P38" s="13">
        <v>0.51541505601346704</v>
      </c>
      <c r="Q38" s="13">
        <v>0.56280930979222399</v>
      </c>
      <c r="R38" s="13">
        <v>0.6545249470723159</v>
      </c>
      <c r="S38" s="13">
        <v>0.69863462180864699</v>
      </c>
      <c r="T38" s="13">
        <v>0.73717926766953923</v>
      </c>
      <c r="U38" s="13">
        <v>0.75269504977745294</v>
      </c>
      <c r="V38" s="13">
        <v>0.74435060850549495</v>
      </c>
      <c r="W38" s="13">
        <v>0.86940722081747657</v>
      </c>
      <c r="X38" s="13">
        <v>0.77305985650159537</v>
      </c>
      <c r="Y38" s="13">
        <v>0.71677718048971817</v>
      </c>
      <c r="Z38" s="13">
        <v>0.73828164631582704</v>
      </c>
      <c r="AA38" s="13">
        <v>0.76271713663709262</v>
      </c>
      <c r="AB38" s="4">
        <v>0.78642440121495216</v>
      </c>
      <c r="AC38" s="3">
        <v>0.82562692060672105</v>
      </c>
      <c r="AD38" s="3">
        <v>0.85980482539633774</v>
      </c>
      <c r="AE38" s="3">
        <v>0.910930580628182</v>
      </c>
      <c r="AF38" s="182">
        <v>0.96055124785239832</v>
      </c>
    </row>
    <row r="39" spans="3:36" ht="16" customHeight="1">
      <c r="C39" s="67" t="s">
        <v>123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158"/>
      <c r="AC39" s="66"/>
      <c r="AD39" s="66"/>
      <c r="AE39" s="66"/>
    </row>
    <row r="40" spans="3:36" ht="14.15" customHeight="1">
      <c r="C40" s="12" t="s">
        <v>122</v>
      </c>
      <c r="D40" s="11">
        <v>2.3105000000000002</v>
      </c>
      <c r="E40" s="11">
        <v>3.54</v>
      </c>
      <c r="F40" s="11">
        <v>2.8914999999999997</v>
      </c>
      <c r="G40" s="11">
        <v>2.6560000000000001</v>
      </c>
      <c r="H40" s="11">
        <v>2.3355000000000001</v>
      </c>
      <c r="I40" s="11">
        <v>2.1364000000000001</v>
      </c>
      <c r="J40" s="11">
        <v>1.78</v>
      </c>
      <c r="K40" s="11">
        <v>2.3144999999999998</v>
      </c>
      <c r="L40" s="11">
        <v>1.7444999999999999</v>
      </c>
      <c r="M40" s="11">
        <v>1.6613</v>
      </c>
      <c r="N40" s="11">
        <v>1.8668</v>
      </c>
      <c r="O40" s="11">
        <v>2.0516000000000001</v>
      </c>
      <c r="P40" s="11">
        <v>2.3620999999999999</v>
      </c>
      <c r="Q40" s="11">
        <v>2.6576</v>
      </c>
      <c r="R40" s="11">
        <v>3.9578000000000002</v>
      </c>
      <c r="S40" s="11">
        <v>3.2551999999999999</v>
      </c>
      <c r="T40" s="11">
        <v>3.3125</v>
      </c>
      <c r="U40" s="11">
        <v>3.8763999999999998</v>
      </c>
      <c r="V40" s="11">
        <v>4.0309999999999997</v>
      </c>
      <c r="W40" s="11">
        <v>5.1925999999999997</v>
      </c>
      <c r="X40" s="11">
        <v>5.5698999999999996</v>
      </c>
      <c r="Y40" s="11">
        <v>5.2804000000000002</v>
      </c>
      <c r="Z40" s="11">
        <v>4.8571999999999997</v>
      </c>
      <c r="AA40" s="11">
        <v>6.1773999999999996</v>
      </c>
      <c r="AB40" s="11">
        <v>5.4748999999999999</v>
      </c>
      <c r="AC40" s="10">
        <v>5.15</v>
      </c>
      <c r="AD40" s="10">
        <v>5.35</v>
      </c>
      <c r="AE40" s="10">
        <v>5.4</v>
      </c>
      <c r="AF40" s="169">
        <v>5.5</v>
      </c>
    </row>
    <row r="41" spans="3:36" ht="14.15" customHeight="1">
      <c r="C41" s="12" t="s">
        <v>121</v>
      </c>
      <c r="D41" s="11">
        <v>2.3507822333584287</v>
      </c>
      <c r="E41" s="11">
        <v>2.921697396715603</v>
      </c>
      <c r="F41" s="11">
        <v>3.0770607382834556</v>
      </c>
      <c r="G41" s="11">
        <v>2.9261243364546079</v>
      </c>
      <c r="H41" s="11">
        <v>2.4351059884559882</v>
      </c>
      <c r="I41" s="11">
        <v>2.1750479670148692</v>
      </c>
      <c r="J41" s="11">
        <v>1.9472187596172577</v>
      </c>
      <c r="K41" s="11">
        <v>1.8360254648974215</v>
      </c>
      <c r="L41" s="11">
        <v>1.9993631764853508</v>
      </c>
      <c r="M41" s="11">
        <v>1.7602312912510192</v>
      </c>
      <c r="N41" s="11">
        <v>1.6752187327260841</v>
      </c>
      <c r="O41" s="11">
        <v>1.9548007777719991</v>
      </c>
      <c r="P41" s="11">
        <v>2.1599811758893281</v>
      </c>
      <c r="Q41" s="11">
        <v>2.3541833333333329</v>
      </c>
      <c r="R41" s="11">
        <v>3.3308666666666666</v>
      </c>
      <c r="S41" s="11">
        <v>3.4866583333333332</v>
      </c>
      <c r="T41" s="11">
        <v>3.1917583333333339</v>
      </c>
      <c r="U41" s="11">
        <v>3.6558666666666664</v>
      </c>
      <c r="V41" s="11">
        <v>3.9461500000000007</v>
      </c>
      <c r="W41" s="11">
        <v>5.1604750000000008</v>
      </c>
      <c r="X41" s="11">
        <v>5.395908333333332</v>
      </c>
      <c r="Y41" s="11">
        <v>5.1652166666666668</v>
      </c>
      <c r="Z41" s="11">
        <v>4.9918333333333322</v>
      </c>
      <c r="AA41" s="11">
        <v>5.3895460944026725</v>
      </c>
      <c r="AB41" s="11">
        <v>5.5908989631918269</v>
      </c>
      <c r="AC41" s="10">
        <v>5.1092859318996409</v>
      </c>
      <c r="AD41" s="10">
        <v>5.2583333333333329</v>
      </c>
      <c r="AE41" s="10">
        <v>5.3770833333333314</v>
      </c>
      <c r="AF41" s="170">
        <v>5.4541666666666631</v>
      </c>
    </row>
    <row r="42" spans="3:36" ht="16" customHeight="1">
      <c r="C42" s="67" t="s">
        <v>120</v>
      </c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158"/>
      <c r="AC42" s="66"/>
      <c r="AD42" s="66"/>
      <c r="AE42" s="66"/>
    </row>
    <row r="43" spans="3:36" ht="14.15" customHeight="1">
      <c r="C43" s="63" t="s">
        <v>119</v>
      </c>
      <c r="D43" s="9">
        <f t="shared" ref="D43:AE43" si="3">D44-D45</f>
        <v>1.4632740609999999</v>
      </c>
      <c r="E43" s="9">
        <f t="shared" si="3"/>
        <v>11.872394550000003</v>
      </c>
      <c r="F43" s="9">
        <f t="shared" si="3"/>
        <v>23.469583537999995</v>
      </c>
      <c r="G43" s="9">
        <f t="shared" si="3"/>
        <v>31.308035700999994</v>
      </c>
      <c r="H43" s="9">
        <f t="shared" si="3"/>
        <v>43.90561985299999</v>
      </c>
      <c r="I43" s="9">
        <f t="shared" si="3"/>
        <v>45.050054339000013</v>
      </c>
      <c r="J43" s="9">
        <f t="shared" si="3"/>
        <v>37.774434713000005</v>
      </c>
      <c r="K43" s="9">
        <f t="shared" si="3"/>
        <v>21.057536550999998</v>
      </c>
      <c r="L43" s="9">
        <f t="shared" si="3"/>
        <v>22.394062663000028</v>
      </c>
      <c r="M43" s="9">
        <f t="shared" si="3"/>
        <v>17.09716997999999</v>
      </c>
      <c r="N43" s="9">
        <f t="shared" si="3"/>
        <v>25.696552806000028</v>
      </c>
      <c r="O43" s="9">
        <f t="shared" si="3"/>
        <v>14.786112088999971</v>
      </c>
      <c r="P43" s="9">
        <f t="shared" si="3"/>
        <v>-8.9566308529999787</v>
      </c>
      <c r="Q43" s="9">
        <f t="shared" si="3"/>
        <v>-9.8997819579999771</v>
      </c>
      <c r="R43" s="9">
        <f t="shared" si="3"/>
        <v>13.678095985999988</v>
      </c>
      <c r="S43" s="9">
        <f t="shared" si="3"/>
        <v>40.204771560999973</v>
      </c>
      <c r="T43" s="9">
        <f t="shared" si="3"/>
        <v>56.036664349999967</v>
      </c>
      <c r="U43" s="9">
        <f t="shared" si="3"/>
        <v>46.567539897000017</v>
      </c>
      <c r="V43" s="9">
        <f t="shared" si="3"/>
        <v>35.19884006700002</v>
      </c>
      <c r="W43" s="9">
        <f t="shared" si="3"/>
        <v>50.393416776000009</v>
      </c>
      <c r="X43" s="9">
        <f t="shared" si="3"/>
        <v>61.406528280000003</v>
      </c>
      <c r="Y43" s="9">
        <f t="shared" si="3"/>
        <v>61.525351274000002</v>
      </c>
      <c r="Z43" s="9">
        <f t="shared" si="3"/>
        <v>98.838153590999951</v>
      </c>
      <c r="AA43" s="9">
        <f t="shared" si="3"/>
        <v>74.552129113999968</v>
      </c>
      <c r="AB43" s="9">
        <f t="shared" si="3"/>
        <v>68.293547710999974</v>
      </c>
      <c r="AC43" s="8">
        <f t="shared" si="3"/>
        <v>80.05541664513845</v>
      </c>
      <c r="AD43" s="8">
        <f t="shared" si="3"/>
        <v>79.858228140222536</v>
      </c>
      <c r="AE43" s="8">
        <f t="shared" si="3"/>
        <v>87.633751339242792</v>
      </c>
      <c r="AF43" s="171">
        <f t="shared" ref="AF43" si="4">AF44-AF45</f>
        <v>92.963388440654398</v>
      </c>
    </row>
    <row r="44" spans="3:36" ht="14.15" customHeight="1">
      <c r="C44" s="65" t="s">
        <v>118</v>
      </c>
      <c r="D44" s="7">
        <v>58.032294243000003</v>
      </c>
      <c r="E44" s="7">
        <v>60.147158103000002</v>
      </c>
      <c r="F44" s="7">
        <v>72.776746689999996</v>
      </c>
      <c r="G44" s="7">
        <v>95.121672368999995</v>
      </c>
      <c r="H44" s="7">
        <v>118.59783540699999</v>
      </c>
      <c r="I44" s="7">
        <v>137.58115120900001</v>
      </c>
      <c r="J44" s="7">
        <v>159.816383833</v>
      </c>
      <c r="K44" s="7">
        <v>195.764624177</v>
      </c>
      <c r="L44" s="7">
        <v>151.79167418600002</v>
      </c>
      <c r="M44" s="7">
        <v>200.43413482599999</v>
      </c>
      <c r="N44" s="7">
        <v>253.66630950700002</v>
      </c>
      <c r="O44" s="7">
        <v>239.95253815799998</v>
      </c>
      <c r="P44" s="7">
        <v>232.54425560600001</v>
      </c>
      <c r="Q44" s="7">
        <v>220.92323683800001</v>
      </c>
      <c r="R44" s="7">
        <v>186.78235506299998</v>
      </c>
      <c r="S44" s="7">
        <v>179.52612921399998</v>
      </c>
      <c r="T44" s="7">
        <v>214.98810835299997</v>
      </c>
      <c r="U44" s="7">
        <v>231.88952339899998</v>
      </c>
      <c r="V44" s="7">
        <v>221.12680764700002</v>
      </c>
      <c r="W44" s="7">
        <v>209.180241655</v>
      </c>
      <c r="X44" s="7">
        <v>280.81457746000001</v>
      </c>
      <c r="Y44" s="7">
        <v>334.13603821999999</v>
      </c>
      <c r="Z44" s="7">
        <v>339.67277781899998</v>
      </c>
      <c r="AA44" s="7">
        <v>337.03627542200002</v>
      </c>
      <c r="AB44" s="7">
        <v>348.67649213699997</v>
      </c>
      <c r="AC44" s="6">
        <v>383.27363158013839</v>
      </c>
      <c r="AD44" s="6">
        <v>394.74420710095592</v>
      </c>
      <c r="AE44" s="6">
        <v>417.58146039216638</v>
      </c>
      <c r="AF44" s="6">
        <v>435.39110243090323</v>
      </c>
    </row>
    <row r="45" spans="3:36" ht="14.15" customHeight="1">
      <c r="C45" s="63" t="s">
        <v>117</v>
      </c>
      <c r="D45" s="7">
        <v>56.569020182000003</v>
      </c>
      <c r="E45" s="7">
        <v>48.274763553</v>
      </c>
      <c r="F45" s="7">
        <v>49.307163152000001</v>
      </c>
      <c r="G45" s="7">
        <v>63.813636668000001</v>
      </c>
      <c r="H45" s="7">
        <v>74.692215554000001</v>
      </c>
      <c r="I45" s="7">
        <v>92.531096869999999</v>
      </c>
      <c r="J45" s="7">
        <v>122.04194912</v>
      </c>
      <c r="K45" s="7">
        <v>174.707087626</v>
      </c>
      <c r="L45" s="7">
        <v>129.39761152299999</v>
      </c>
      <c r="M45" s="7">
        <v>183.336964846</v>
      </c>
      <c r="N45" s="7">
        <v>227.96975670099999</v>
      </c>
      <c r="O45" s="7">
        <v>225.16642606900001</v>
      </c>
      <c r="P45" s="7">
        <v>241.50088645899999</v>
      </c>
      <c r="Q45" s="7">
        <v>230.82301879599999</v>
      </c>
      <c r="R45" s="7">
        <v>173.10425907699999</v>
      </c>
      <c r="S45" s="7">
        <v>139.32135765300001</v>
      </c>
      <c r="T45" s="7">
        <v>158.95144400300001</v>
      </c>
      <c r="U45" s="7">
        <v>185.32198350199997</v>
      </c>
      <c r="V45" s="7">
        <v>185.92796758</v>
      </c>
      <c r="W45" s="7">
        <v>158.78682487899999</v>
      </c>
      <c r="X45" s="7">
        <v>219.40804918000001</v>
      </c>
      <c r="Y45" s="7">
        <v>272.61068694599999</v>
      </c>
      <c r="Z45" s="7">
        <v>240.83462422800002</v>
      </c>
      <c r="AA45" s="7">
        <v>262.48414630800005</v>
      </c>
      <c r="AB45" s="7">
        <v>280.38294442599999</v>
      </c>
      <c r="AC45" s="6">
        <v>303.21821493499993</v>
      </c>
      <c r="AD45" s="6">
        <v>314.88597896073338</v>
      </c>
      <c r="AE45" s="6">
        <v>329.94770905292359</v>
      </c>
      <c r="AF45" s="6">
        <v>342.42771399024883</v>
      </c>
      <c r="AG45" s="64"/>
      <c r="AH45" s="64"/>
      <c r="AI45" s="64"/>
      <c r="AJ45" s="64"/>
    </row>
    <row r="46" spans="3:36" ht="14.15" customHeight="1">
      <c r="C46" s="63" t="s">
        <v>116</v>
      </c>
      <c r="D46" s="4">
        <v>-4.4481277675291392E-2</v>
      </c>
      <c r="E46" s="4">
        <v>-1.8514120730035864E-2</v>
      </c>
      <c r="F46" s="4">
        <v>3.9201255099448632E-3</v>
      </c>
      <c r="G46" s="4">
        <v>1.338529501336088E-2</v>
      </c>
      <c r="H46" s="4">
        <v>1.3092985284308535E-2</v>
      </c>
      <c r="I46" s="4">
        <v>9.731458991268125E-3</v>
      </c>
      <c r="J46" s="4">
        <v>-1.9714176043610083E-3</v>
      </c>
      <c r="K46" s="4">
        <v>-2.102695608405112E-2</v>
      </c>
      <c r="L46" s="4">
        <v>-1.7534374467448169E-2</v>
      </c>
      <c r="M46" s="4">
        <v>-3.9243235135655564E-2</v>
      </c>
      <c r="N46" s="4">
        <v>-3.1966640422219403E-2</v>
      </c>
      <c r="O46" s="4">
        <v>-3.7619779974488017E-2</v>
      </c>
      <c r="P46" s="4">
        <v>-3.5805390127711431E-2</v>
      </c>
      <c r="Q46" s="4">
        <v>-4.5010253738871998E-2</v>
      </c>
      <c r="R46" s="4">
        <v>-3.5302312547721031E-2</v>
      </c>
      <c r="S46" s="4">
        <v>-1.6959196074747773E-2</v>
      </c>
      <c r="T46" s="4">
        <v>-1.2244950671030468E-2</v>
      </c>
      <c r="U46" s="4">
        <v>-2.808576302372701E-2</v>
      </c>
      <c r="V46" s="4">
        <v>-3.4151810745960597E-2</v>
      </c>
      <c r="W46" s="4">
        <v>-1.6416785083800452E-2</v>
      </c>
      <c r="X46" s="4">
        <v>-2.3584389358716259E-2</v>
      </c>
      <c r="Y46" s="4">
        <v>-2.1500646529392715E-2</v>
      </c>
      <c r="Z46" s="4">
        <v>-1.2314735716470297E-2</v>
      </c>
      <c r="AA46" s="4">
        <v>-2.989381361855107E-2</v>
      </c>
      <c r="AB46" s="4">
        <v>-2.9250519052389103E-2</v>
      </c>
      <c r="AC46" s="3">
        <v>-2.5990372962957895E-2</v>
      </c>
      <c r="AD46" s="3">
        <v>-2.6332647171355809E-2</v>
      </c>
      <c r="AE46" s="3">
        <v>-2.4683560307670546E-2</v>
      </c>
      <c r="AF46" s="3">
        <v>-2.3251461864121432E-2</v>
      </c>
    </row>
    <row r="47" spans="3:36" ht="14.15" customHeight="1" thickBot="1">
      <c r="C47" s="62" t="s">
        <v>115</v>
      </c>
      <c r="D47" s="2">
        <v>4.1496224988979688E-2</v>
      </c>
      <c r="E47" s="2">
        <v>3.2550656375913693E-2</v>
      </c>
      <c r="F47" s="2">
        <v>1.81315578384426E-2</v>
      </c>
      <c r="G47" s="2">
        <v>2.7144659607659549E-2</v>
      </c>
      <c r="H47" s="2">
        <v>1.7344039109111233E-2</v>
      </c>
      <c r="I47" s="2">
        <v>1.7529007700273189E-2</v>
      </c>
      <c r="J47" s="2">
        <v>3.1910893917023238E-2</v>
      </c>
      <c r="K47" s="2">
        <v>2.9942927853072218E-2</v>
      </c>
      <c r="L47" s="2">
        <v>1.8884212156662545E-2</v>
      </c>
      <c r="M47" s="2">
        <v>3.732142238599593E-2</v>
      </c>
      <c r="N47" s="2">
        <v>3.920773174610552E-2</v>
      </c>
      <c r="O47" s="2">
        <v>3.7582923653028566E-2</v>
      </c>
      <c r="P47" s="2">
        <v>3.0469995537709637E-2</v>
      </c>
      <c r="Q47" s="2">
        <v>3.5732216093521806E-2</v>
      </c>
      <c r="R47" s="2">
        <v>3.5964279174056778E-2</v>
      </c>
      <c r="S47" s="2">
        <v>4.1318626886891925E-2</v>
      </c>
      <c r="T47" s="2">
        <v>3.3386461478526662E-2</v>
      </c>
      <c r="U47" s="2">
        <v>4.0808672282931044E-2</v>
      </c>
      <c r="V47" s="2">
        <v>3.6942450328851489E-2</v>
      </c>
      <c r="W47" s="2">
        <v>2.5953014128302469E-2</v>
      </c>
      <c r="X47" s="2">
        <v>2.7805675936840454E-2</v>
      </c>
      <c r="Y47" s="2">
        <v>3.9689658637434212E-2</v>
      </c>
      <c r="Z47" s="2">
        <v>2.8623733304835211E-2</v>
      </c>
      <c r="AA47" s="2">
        <v>3.3899923398187676E-2</v>
      </c>
      <c r="AB47" s="2">
        <v>3.4091716342894464E-2</v>
      </c>
      <c r="AC47" s="1">
        <v>3.4548785593989467E-2</v>
      </c>
      <c r="AD47" s="1">
        <v>3.7799244738152209E-2</v>
      </c>
      <c r="AE47" s="1">
        <v>3.4875125360377568E-2</v>
      </c>
      <c r="AF47" s="1">
        <v>3.4164302091659299E-2</v>
      </c>
    </row>
    <row r="48" spans="3:36" ht="27.75" customHeight="1" thickTop="1"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55"/>
    </row>
    <row r="49" spans="27:30" ht="13" customHeight="1">
      <c r="AA49" s="61"/>
      <c r="AB49" s="61"/>
      <c r="AC49" s="61"/>
      <c r="AD49" s="61"/>
    </row>
    <row r="50" spans="27:30" ht="13" customHeight="1">
      <c r="AA50" s="61"/>
      <c r="AB50" s="61"/>
      <c r="AC50" s="61"/>
      <c r="AD50" s="61"/>
    </row>
    <row r="52" spans="27:30" ht="13" customHeight="1">
      <c r="AA52" s="60"/>
      <c r="AB52" s="60"/>
      <c r="AC52" s="60"/>
      <c r="AD52" s="60"/>
    </row>
  </sheetData>
  <mergeCells count="3">
    <mergeCell ref="X1:Y1"/>
    <mergeCell ref="U1:W1"/>
    <mergeCell ref="C48:AB48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CAA7D-E0C0-4556-8793-EF4441629D28}">
  <sheetPr codeName="Plan1">
    <tabColor rgb="FFFF7800"/>
  </sheetPr>
  <dimension ref="A1:AG111"/>
  <sheetViews>
    <sheetView showGridLines="0" zoomScale="71" zoomScaleNormal="71" zoomScaleSheetLayoutView="55" workbookViewId="0">
      <pane xSplit="2" ySplit="2" topLeftCell="C81" activePane="bottomRight" state="frozen"/>
      <selection activeCell="C7" sqref="C7"/>
      <selection pane="topRight" activeCell="C7" sqref="C7"/>
      <selection pane="bottomLeft" activeCell="C7" sqref="C7"/>
      <selection pane="bottomRight" activeCell="F127" sqref="F127"/>
    </sheetView>
  </sheetViews>
  <sheetFormatPr defaultColWidth="9.1796875" defaultRowHeight="14.5"/>
  <cols>
    <col min="1" max="1" width="10.54296875" style="87" customWidth="1"/>
    <col min="2" max="2" width="13.54296875" style="85" customWidth="1"/>
    <col min="3" max="3" width="8" style="86" customWidth="1"/>
    <col min="4" max="7" width="8" style="85" customWidth="1"/>
    <col min="8" max="8" width="11.1796875" style="84" bestFit="1" customWidth="1"/>
    <col min="9" max="9" width="11.1796875" style="85" bestFit="1" customWidth="1"/>
    <col min="10" max="10" width="8" style="84" customWidth="1"/>
    <col min="11" max="15" width="8" style="85" customWidth="1"/>
    <col min="16" max="16" width="8" style="86" customWidth="1"/>
    <col min="17" max="18" width="8" style="85" customWidth="1"/>
    <col min="19" max="19" width="8" style="86" customWidth="1"/>
    <col min="20" max="21" width="8" style="85" customWidth="1"/>
    <col min="22" max="22" width="8" style="86" customWidth="1"/>
    <col min="23" max="24" width="8" style="85" customWidth="1"/>
    <col min="25" max="25" width="8" style="86" customWidth="1"/>
    <col min="26" max="27" width="8" style="85" customWidth="1"/>
    <col min="28" max="28" width="14.1796875" style="84" customWidth="1"/>
    <col min="29" max="29" width="15.1796875" style="84" bestFit="1" customWidth="1"/>
    <col min="30" max="30" width="14.1796875" style="84" customWidth="1"/>
    <col min="31" max="31" width="15.1796875" style="84" bestFit="1" customWidth="1"/>
    <col min="32" max="33" width="16.54296875" style="84" customWidth="1"/>
    <col min="34" max="16384" width="9.1796875" style="83"/>
  </cols>
  <sheetData>
    <row r="1" spans="1:33" s="142" customFormat="1" ht="30" customHeight="1" thickTop="1">
      <c r="A1" s="146"/>
      <c r="B1" s="145"/>
      <c r="C1" s="177" t="s">
        <v>169</v>
      </c>
      <c r="D1" s="177"/>
      <c r="E1" s="177"/>
      <c r="F1" s="177"/>
      <c r="G1" s="138" t="s">
        <v>168</v>
      </c>
      <c r="H1" s="179" t="s">
        <v>114</v>
      </c>
      <c r="I1" s="180"/>
      <c r="J1" s="177" t="s">
        <v>113</v>
      </c>
      <c r="K1" s="177"/>
      <c r="L1" s="177" t="s">
        <v>112</v>
      </c>
      <c r="M1" s="177"/>
      <c r="N1" s="177" t="s">
        <v>111</v>
      </c>
      <c r="O1" s="177"/>
      <c r="P1" s="177" t="s">
        <v>107</v>
      </c>
      <c r="Q1" s="177"/>
      <c r="R1" s="177"/>
      <c r="S1" s="177" t="s">
        <v>105</v>
      </c>
      <c r="T1" s="177"/>
      <c r="U1" s="177"/>
      <c r="V1" s="177" t="s">
        <v>110</v>
      </c>
      <c r="W1" s="177"/>
      <c r="X1" s="177"/>
      <c r="Y1" s="177" t="s">
        <v>167</v>
      </c>
      <c r="Z1" s="177"/>
      <c r="AA1" s="177"/>
      <c r="AB1" s="178" t="s">
        <v>166</v>
      </c>
      <c r="AC1" s="178"/>
      <c r="AD1" s="178" t="s">
        <v>165</v>
      </c>
      <c r="AE1" s="178"/>
      <c r="AF1" s="144" t="s">
        <v>164</v>
      </c>
      <c r="AG1" s="143" t="s">
        <v>163</v>
      </c>
    </row>
    <row r="2" spans="1:33" s="137" customFormat="1" thickBot="1">
      <c r="A2" s="141"/>
      <c r="B2" s="140"/>
      <c r="C2" s="138" t="s">
        <v>160</v>
      </c>
      <c r="D2" s="139" t="s">
        <v>109</v>
      </c>
      <c r="E2" s="139" t="s">
        <v>0</v>
      </c>
      <c r="F2" s="139" t="s">
        <v>158</v>
      </c>
      <c r="G2" s="139" t="s">
        <v>159</v>
      </c>
      <c r="H2" s="138" t="s">
        <v>162</v>
      </c>
      <c r="I2" s="138" t="s">
        <v>161</v>
      </c>
      <c r="J2" s="138" t="s">
        <v>162</v>
      </c>
      <c r="K2" s="138" t="s">
        <v>161</v>
      </c>
      <c r="L2" s="138" t="s">
        <v>162</v>
      </c>
      <c r="M2" s="138" t="s">
        <v>161</v>
      </c>
      <c r="N2" s="138" t="s">
        <v>162</v>
      </c>
      <c r="O2" s="138" t="s">
        <v>161</v>
      </c>
      <c r="P2" s="138" t="s">
        <v>160</v>
      </c>
      <c r="Q2" s="138" t="s">
        <v>159</v>
      </c>
      <c r="R2" s="138" t="s">
        <v>158</v>
      </c>
      <c r="S2" s="138" t="s">
        <v>160</v>
      </c>
      <c r="T2" s="138" t="s">
        <v>159</v>
      </c>
      <c r="U2" s="138" t="s">
        <v>158</v>
      </c>
      <c r="V2" s="138" t="s">
        <v>160</v>
      </c>
      <c r="W2" s="138" t="s">
        <v>159</v>
      </c>
      <c r="X2" s="138" t="s">
        <v>158</v>
      </c>
      <c r="Y2" s="138" t="s">
        <v>160</v>
      </c>
      <c r="Z2" s="138" t="s">
        <v>159</v>
      </c>
      <c r="AA2" s="138" t="s">
        <v>158</v>
      </c>
      <c r="AB2" s="138" t="s">
        <v>157</v>
      </c>
      <c r="AC2" s="138" t="s">
        <v>156</v>
      </c>
      <c r="AD2" s="138" t="s">
        <v>157</v>
      </c>
      <c r="AE2" s="138" t="s">
        <v>156</v>
      </c>
      <c r="AF2" s="138" t="s">
        <v>156</v>
      </c>
      <c r="AG2" s="138" t="s">
        <v>156</v>
      </c>
    </row>
    <row r="3" spans="1:33" s="127" customFormat="1" ht="15.75" customHeight="1" thickTop="1">
      <c r="A3" s="153">
        <v>37681</v>
      </c>
      <c r="B3" s="123" t="s">
        <v>1</v>
      </c>
      <c r="C3" s="43">
        <v>113.57640000000001</v>
      </c>
      <c r="D3" s="42">
        <v>2.2360703812316585E-2</v>
      </c>
      <c r="E3" s="42">
        <v>3.2384866217000985E-2</v>
      </c>
      <c r="F3" s="42">
        <v>2.2360703812316585E-2</v>
      </c>
      <c r="G3" s="54">
        <v>-4.4966218712740869E-3</v>
      </c>
      <c r="H3" s="53">
        <v>0.26500000000000001</v>
      </c>
      <c r="I3" s="136">
        <v>0.26166666666666666</v>
      </c>
      <c r="J3" s="114">
        <v>3.3525</v>
      </c>
      <c r="K3" s="51">
        <v>3.4953361628709465</v>
      </c>
      <c r="L3" s="50">
        <v>3.65925375</v>
      </c>
      <c r="M3" s="50">
        <v>3.7854490643892351</v>
      </c>
      <c r="N3" s="50">
        <v>5.3060017500000001</v>
      </c>
      <c r="O3" s="50">
        <v>5.5941690174695209</v>
      </c>
      <c r="P3" s="117">
        <v>2144.4899999999998</v>
      </c>
      <c r="Q3" s="116">
        <v>5.1333967388639934E-2</v>
      </c>
      <c r="R3" s="39">
        <v>0.16573077989356436</v>
      </c>
      <c r="S3" s="117">
        <v>287.85500000000002</v>
      </c>
      <c r="T3" s="116">
        <v>6.2717126855615479E-2</v>
      </c>
      <c r="U3" s="39">
        <v>0.32483569285148839</v>
      </c>
      <c r="V3" s="117">
        <v>316.76299999999998</v>
      </c>
      <c r="W3" s="52">
        <v>7.0691467606785796E-2</v>
      </c>
      <c r="X3" s="39">
        <v>0.43216971023207651</v>
      </c>
      <c r="Y3" s="117">
        <v>183.9</v>
      </c>
      <c r="Z3" s="52">
        <v>0.01</v>
      </c>
      <c r="AA3" s="39">
        <v>4.2000000000000003E-2</v>
      </c>
      <c r="AB3" s="38">
        <v>397242</v>
      </c>
      <c r="AC3" s="38">
        <v>1543733</v>
      </c>
      <c r="AD3" s="38">
        <v>257432</v>
      </c>
      <c r="AE3" s="38">
        <v>963055</v>
      </c>
      <c r="AF3" s="114">
        <v>11</v>
      </c>
      <c r="AG3" s="114" t="s">
        <v>155</v>
      </c>
    </row>
    <row r="4" spans="1:33" s="127" customFormat="1" ht="15.75" customHeight="1">
      <c r="A4" s="153">
        <f t="shared" ref="A4:A35" si="0">EDATE(A3,3)</f>
        <v>37773</v>
      </c>
      <c r="B4" s="123" t="s">
        <v>2</v>
      </c>
      <c r="C4" s="43">
        <v>116.3134</v>
      </c>
      <c r="D4" s="42">
        <v>1.7444706510613583E-2</v>
      </c>
      <c r="E4" s="42">
        <v>3.0032232966544337E-2</v>
      </c>
      <c r="F4" s="42">
        <v>1.2803875767799955E-2</v>
      </c>
      <c r="G4" s="42">
        <v>-8.4037768663282053E-3</v>
      </c>
      <c r="H4" s="46">
        <v>0.26</v>
      </c>
      <c r="I4" s="136">
        <v>0.26333333333333331</v>
      </c>
      <c r="J4" s="114">
        <v>2.8439999999999999</v>
      </c>
      <c r="K4" s="51">
        <v>2.9813329725829725</v>
      </c>
      <c r="L4" s="50">
        <v>3.2740127999999999</v>
      </c>
      <c r="M4" s="50">
        <v>3.4265453631553635</v>
      </c>
      <c r="N4" s="50">
        <v>4.7056823999999997</v>
      </c>
      <c r="O4" s="50">
        <v>4.8590758564814811</v>
      </c>
      <c r="P4" s="117">
        <v>2175.23</v>
      </c>
      <c r="Q4" s="116">
        <f t="shared" ref="Q4:Q35" si="1">(P4/P3)-1</f>
        <v>1.4334410512522933E-2</v>
      </c>
      <c r="R4" s="39">
        <v>0.16570561944673698</v>
      </c>
      <c r="S4" s="117">
        <v>286.84300000000002</v>
      </c>
      <c r="T4" s="52">
        <f t="shared" ref="T4:T35" si="2">(S4/S3)-1</f>
        <v>-3.5156589255006532E-3</v>
      </c>
      <c r="U4" s="39">
        <v>0.28233521690926655</v>
      </c>
      <c r="V4" s="117">
        <v>310.47000000000003</v>
      </c>
      <c r="W4" s="52">
        <f t="shared" ref="W4:W35" si="3">(V4/V3)-1</f>
        <v>-1.9866587953769721E-2</v>
      </c>
      <c r="X4" s="39">
        <v>0.35403764631997636</v>
      </c>
      <c r="Y4" s="117">
        <v>183.1</v>
      </c>
      <c r="Z4" s="52">
        <v>-2E-3</v>
      </c>
      <c r="AA4" s="39">
        <v>7.0000000000000001E-3</v>
      </c>
      <c r="AB4" s="38">
        <v>418987</v>
      </c>
      <c r="AC4" s="38">
        <v>1595357</v>
      </c>
      <c r="AD4" s="38">
        <v>260277</v>
      </c>
      <c r="AE4" s="38">
        <v>997536</v>
      </c>
      <c r="AF4" s="114">
        <v>12</v>
      </c>
      <c r="AG4" s="114" t="s">
        <v>155</v>
      </c>
    </row>
    <row r="5" spans="1:33" s="127" customFormat="1" ht="15.75" customHeight="1">
      <c r="A5" s="153">
        <f t="shared" si="0"/>
        <v>37865</v>
      </c>
      <c r="B5" s="123" t="s">
        <v>3</v>
      </c>
      <c r="C5" s="43">
        <v>120.2491</v>
      </c>
      <c r="D5" s="42">
        <v>1.4433049931340758E-2</v>
      </c>
      <c r="E5" s="42">
        <v>2.1979474078315686E-2</v>
      </c>
      <c r="F5" s="42">
        <v>8.6764205512077641E-3</v>
      </c>
      <c r="G5" s="42">
        <v>9.4287376225474784E-3</v>
      </c>
      <c r="H5" s="46">
        <v>0.2</v>
      </c>
      <c r="I5" s="136">
        <v>0.22166666666666668</v>
      </c>
      <c r="J5" s="114">
        <v>2.9</v>
      </c>
      <c r="K5" s="51">
        <v>2.9339110640567161</v>
      </c>
      <c r="L5" s="50">
        <v>3.3805299999999998</v>
      </c>
      <c r="M5" s="50">
        <v>3.312678982426438</v>
      </c>
      <c r="N5" s="50">
        <v>4.8192200000000005</v>
      </c>
      <c r="O5" s="50">
        <v>4.7434496113314308</v>
      </c>
      <c r="P5" s="117">
        <v>2204.0500000000002</v>
      </c>
      <c r="Q5" s="116">
        <f t="shared" si="1"/>
        <v>1.324917365060263E-2</v>
      </c>
      <c r="R5" s="39">
        <v>0.15143298958300688</v>
      </c>
      <c r="S5" s="117">
        <v>290.12700000000001</v>
      </c>
      <c r="T5" s="52">
        <f t="shared" si="2"/>
        <v>1.1448771627684762E-2</v>
      </c>
      <c r="U5" s="39">
        <v>0.21421008357641783</v>
      </c>
      <c r="V5" s="117">
        <v>313.51100000000002</v>
      </c>
      <c r="W5" s="52">
        <f t="shared" si="3"/>
        <v>9.7948271974748202E-3</v>
      </c>
      <c r="X5" s="39">
        <v>0.2477801436787328</v>
      </c>
      <c r="Y5" s="117">
        <v>185.1</v>
      </c>
      <c r="Z5" s="52">
        <v>7.0000000000000001E-3</v>
      </c>
      <c r="AA5" s="39">
        <v>0.03</v>
      </c>
      <c r="AB5" s="38">
        <v>439350</v>
      </c>
      <c r="AC5" s="38">
        <v>1654912</v>
      </c>
      <c r="AD5" s="38">
        <v>267445</v>
      </c>
      <c r="AE5" s="38">
        <v>1031326</v>
      </c>
      <c r="AF5" s="114">
        <v>12</v>
      </c>
      <c r="AG5" s="114" t="s">
        <v>155</v>
      </c>
    </row>
    <row r="6" spans="1:33" s="128" customFormat="1" ht="15.75" customHeight="1">
      <c r="A6" s="154">
        <f t="shared" si="0"/>
        <v>37956</v>
      </c>
      <c r="B6" s="112" t="s">
        <v>4</v>
      </c>
      <c r="C6" s="37">
        <v>119.94450000000001</v>
      </c>
      <c r="D6" s="36">
        <v>1.1467490643223943E-2</v>
      </c>
      <c r="E6" s="36">
        <v>1.1467490643223943E-2</v>
      </c>
      <c r="F6" s="36">
        <v>9.1722760559214134E-3</v>
      </c>
      <c r="G6" s="36">
        <v>1.0421990426508154E-2</v>
      </c>
      <c r="H6" s="49">
        <v>0.16500000000000001</v>
      </c>
      <c r="I6" s="135">
        <v>0.17666666666666667</v>
      </c>
      <c r="J6" s="129">
        <v>2.8914999999999997</v>
      </c>
      <c r="K6" s="134">
        <v>2.8976627536231887</v>
      </c>
      <c r="L6" s="133">
        <v>3.6418442499999997</v>
      </c>
      <c r="M6" s="133">
        <v>3.4949676359033823</v>
      </c>
      <c r="N6" s="133">
        <v>5.1636406999999993</v>
      </c>
      <c r="O6" s="133">
        <v>5.0261892236763286</v>
      </c>
      <c r="P6" s="132">
        <v>2229.4899999999998</v>
      </c>
      <c r="Q6" s="131">
        <f t="shared" si="1"/>
        <v>1.1542387876862792E-2</v>
      </c>
      <c r="R6" s="48">
        <v>9.3005128004000279E-2</v>
      </c>
      <c r="S6" s="132">
        <v>294.45499999999998</v>
      </c>
      <c r="T6" s="131">
        <f t="shared" si="2"/>
        <v>1.4917605048823335E-2</v>
      </c>
      <c r="U6" s="48">
        <v>8.7083328718522215E-2</v>
      </c>
      <c r="V6" s="132">
        <v>318.47500000000002</v>
      </c>
      <c r="W6" s="131">
        <f t="shared" si="3"/>
        <v>1.5833575217456541E-2</v>
      </c>
      <c r="X6" s="130">
        <v>7.6478203407819745E-2</v>
      </c>
      <c r="Y6" s="132">
        <v>185.5</v>
      </c>
      <c r="Z6" s="131">
        <v>4.0000000000000001E-3</v>
      </c>
      <c r="AA6" s="130">
        <v>1.4999999999999999E-2</v>
      </c>
      <c r="AB6" s="47">
        <v>462372</v>
      </c>
      <c r="AC6" s="47">
        <v>1717951</v>
      </c>
      <c r="AD6" s="47">
        <v>277306</v>
      </c>
      <c r="AE6" s="47">
        <v>1062460</v>
      </c>
      <c r="AF6" s="129">
        <v>11</v>
      </c>
      <c r="AG6" s="129" t="s">
        <v>155</v>
      </c>
    </row>
    <row r="7" spans="1:33" s="127" customFormat="1" ht="15.75" customHeight="1">
      <c r="A7" s="153">
        <f t="shared" si="0"/>
        <v>38047</v>
      </c>
      <c r="B7" s="123" t="s">
        <v>5</v>
      </c>
      <c r="C7" s="43">
        <v>117.98099999999999</v>
      </c>
      <c r="D7" s="42">
        <f t="shared" ref="D7:D38" ca="1" si="4">AVERAGE(OFFSET($C$1,MATCH(EDATE(A7,0),$A$1:$A$300,0)-1,,IF(MONTH($A7)=3,-1,IF(MONTH($A7)=6,-2,IF(MONTH($A7)=9,-3,-4)))))/AVERAGE(OFFSET($C$1,MATCH(EDATE(A7,-12),$A$1:$A$300,0)-1,,IF(MONTH($A7)=3,-1,IF(MONTH($A7)=6,-2,IF(MONTH($A7)=9,-3,-4)))))-1</f>
        <v>3.8780943928492073E-2</v>
      </c>
      <c r="E7" s="42">
        <v>1.1572182182925994E-2</v>
      </c>
      <c r="F7" s="42">
        <f t="shared" ref="F7:F38" si="5">C7/C3-1</f>
        <v>3.8780943928492073E-2</v>
      </c>
      <c r="G7" s="42">
        <v>1.3756888419857116E-2</v>
      </c>
      <c r="H7" s="46">
        <v>0.16250000000000001</v>
      </c>
      <c r="I7" s="136">
        <v>0.16416666666666668</v>
      </c>
      <c r="J7" s="114">
        <v>2.8952999999999998</v>
      </c>
      <c r="K7" s="51">
        <v>2.8957949209486169</v>
      </c>
      <c r="L7" s="50">
        <v>3.5658514799999996</v>
      </c>
      <c r="M7" s="50">
        <v>3.5991835072470355</v>
      </c>
      <c r="N7" s="50">
        <v>5.3453028599999994</v>
      </c>
      <c r="O7" s="50">
        <v>5.3461200565579707</v>
      </c>
      <c r="P7" s="117">
        <v>2270.75</v>
      </c>
      <c r="Q7" s="116">
        <f t="shared" si="1"/>
        <v>1.8506474574902843E-2</v>
      </c>
      <c r="R7" s="39">
        <v>5.8876469463602144E-2</v>
      </c>
      <c r="S7" s="117">
        <v>302.48399999999998</v>
      </c>
      <c r="T7" s="52">
        <f t="shared" si="2"/>
        <v>2.7267324378937419E-2</v>
      </c>
      <c r="U7" s="39">
        <v>5.0820725712598325E-2</v>
      </c>
      <c r="V7" s="117">
        <v>328.44099999999997</v>
      </c>
      <c r="W7" s="52">
        <f t="shared" si="3"/>
        <v>3.1292880131878364E-2</v>
      </c>
      <c r="X7" s="39">
        <f t="shared" ref="X7:X38" si="6">(V7/V3-1)</f>
        <v>3.686667950486644E-2</v>
      </c>
      <c r="Y7" s="117">
        <v>187.1</v>
      </c>
      <c r="Z7" s="52">
        <f t="shared" ref="Z7:Z38" si="7">(Y7/Y6)-1</f>
        <v>8.6253369272237812E-3</v>
      </c>
      <c r="AA7" s="39">
        <f t="shared" ref="AA7:AA38" si="8">(Y7/Y3)-1</f>
        <v>1.7400761283306032E-2</v>
      </c>
      <c r="AB7" s="38">
        <v>444783</v>
      </c>
      <c r="AC7" s="38">
        <f t="shared" ref="AC7:AC38" si="9">SUM(AB4:AB7)</f>
        <v>1765492</v>
      </c>
      <c r="AD7" s="38">
        <v>274159</v>
      </c>
      <c r="AE7" s="38">
        <v>1079187</v>
      </c>
      <c r="AF7" s="114">
        <v>10</v>
      </c>
      <c r="AG7" s="114" t="s">
        <v>155</v>
      </c>
    </row>
    <row r="8" spans="1:33" s="127" customFormat="1" ht="15.75" customHeight="1">
      <c r="A8" s="153">
        <f t="shared" si="0"/>
        <v>38139</v>
      </c>
      <c r="B8" s="123" t="s">
        <v>6</v>
      </c>
      <c r="C8" s="43">
        <v>123.6507</v>
      </c>
      <c r="D8" s="42">
        <f t="shared" ca="1" si="4"/>
        <v>5.1076211297760965E-2</v>
      </c>
      <c r="E8" s="42">
        <v>2.4257057949480076E-2</v>
      </c>
      <c r="F8" s="42">
        <f t="shared" si="5"/>
        <v>6.308215562437347E-2</v>
      </c>
      <c r="G8" s="42">
        <v>2.7582293432167226E-2</v>
      </c>
      <c r="H8" s="46">
        <v>0.16</v>
      </c>
      <c r="I8" s="136">
        <v>0.16</v>
      </c>
      <c r="J8" s="114">
        <v>3.085</v>
      </c>
      <c r="K8" s="51">
        <v>3.0464145021645024</v>
      </c>
      <c r="L8" s="50">
        <v>3.7637</v>
      </c>
      <c r="M8" s="50">
        <v>3.6966209040764793</v>
      </c>
      <c r="N8" s="50">
        <v>5.6159340000000002</v>
      </c>
      <c r="O8" s="50">
        <v>5.5155334561688312</v>
      </c>
      <c r="P8" s="117">
        <v>2307.0300000000002</v>
      </c>
      <c r="Q8" s="116">
        <f t="shared" si="1"/>
        <v>1.5977100077067208E-2</v>
      </c>
      <c r="R8" s="39">
        <v>6.0591293794219458E-2</v>
      </c>
      <c r="S8" s="117">
        <v>314.41899999999998</v>
      </c>
      <c r="T8" s="116">
        <f t="shared" si="2"/>
        <v>3.9456632416921211E-2</v>
      </c>
      <c r="U8" s="39">
        <v>9.613621388703919E-2</v>
      </c>
      <c r="V8" s="117">
        <v>344.81599999999997</v>
      </c>
      <c r="W8" s="116">
        <f t="shared" si="3"/>
        <v>4.9856747482805108E-2</v>
      </c>
      <c r="X8" s="115">
        <f t="shared" si="6"/>
        <v>0.11062582536154841</v>
      </c>
      <c r="Y8" s="117">
        <v>188.9</v>
      </c>
      <c r="Z8" s="116">
        <f t="shared" si="7"/>
        <v>9.6205237840727431E-3</v>
      </c>
      <c r="AA8" s="115">
        <f t="shared" si="8"/>
        <v>3.1676679410158393E-2</v>
      </c>
      <c r="AB8" s="38">
        <v>481795</v>
      </c>
      <c r="AC8" s="38">
        <f t="shared" si="9"/>
        <v>1828300</v>
      </c>
      <c r="AD8" s="38">
        <v>284833</v>
      </c>
      <c r="AE8" s="38">
        <v>1103743</v>
      </c>
      <c r="AF8" s="114">
        <v>9.75</v>
      </c>
      <c r="AG8" s="114" t="s">
        <v>155</v>
      </c>
    </row>
    <row r="9" spans="1:33" s="127" customFormat="1" ht="15.75" customHeight="1">
      <c r="A9" s="153">
        <f t="shared" si="0"/>
        <v>38231</v>
      </c>
      <c r="B9" s="123" t="s">
        <v>7</v>
      </c>
      <c r="C9" s="43">
        <v>128.136</v>
      </c>
      <c r="D9" s="42">
        <f t="shared" ca="1" si="4"/>
        <v>5.6060037887821101E-2</v>
      </c>
      <c r="E9" s="42">
        <v>3.9822351061062022E-2</v>
      </c>
      <c r="F9" s="42">
        <f t="shared" si="5"/>
        <v>6.558801687497029E-2</v>
      </c>
      <c r="G9" s="42">
        <v>1.2777818098368421E-2</v>
      </c>
      <c r="H9" s="46">
        <v>0.16250000000000001</v>
      </c>
      <c r="I9" s="136">
        <v>0.16083333333333333</v>
      </c>
      <c r="J9" s="114">
        <v>2.8608000000000002</v>
      </c>
      <c r="K9" s="51">
        <v>2.9767106060606063</v>
      </c>
      <c r="L9" s="50">
        <v>3.5576908800000004</v>
      </c>
      <c r="M9" s="50">
        <v>3.6353574394949502</v>
      </c>
      <c r="N9" s="50">
        <v>5.1837696000000015</v>
      </c>
      <c r="O9" s="50">
        <v>5.3921128155050511</v>
      </c>
      <c r="P9" s="117">
        <v>2351.8200000000002</v>
      </c>
      <c r="Q9" s="116">
        <f t="shared" si="1"/>
        <v>1.941457198215879E-2</v>
      </c>
      <c r="R9" s="39">
        <v>6.7044758512737834E-2</v>
      </c>
      <c r="S9" s="117">
        <v>324.65100000000001</v>
      </c>
      <c r="T9" s="116">
        <f t="shared" si="2"/>
        <v>3.2542562631393324E-2</v>
      </c>
      <c r="U9" s="39">
        <v>0.11899616374897892</v>
      </c>
      <c r="V9" s="117">
        <v>358.42700000000002</v>
      </c>
      <c r="W9" s="116">
        <f t="shared" si="3"/>
        <v>3.9473226300403841E-2</v>
      </c>
      <c r="X9" s="115">
        <f t="shared" si="6"/>
        <v>0.14326770033587333</v>
      </c>
      <c r="Y9" s="117">
        <v>189.8</v>
      </c>
      <c r="Z9" s="116">
        <f t="shared" si="7"/>
        <v>4.7644256220222836E-3</v>
      </c>
      <c r="AA9" s="115">
        <f t="shared" si="8"/>
        <v>2.5391680172879516E-2</v>
      </c>
      <c r="AB9" s="38">
        <v>505252</v>
      </c>
      <c r="AC9" s="38">
        <f t="shared" si="9"/>
        <v>1894202</v>
      </c>
      <c r="AD9" s="38">
        <v>301881</v>
      </c>
      <c r="AE9" s="38">
        <v>1138179</v>
      </c>
      <c r="AF9" s="114">
        <v>9.75</v>
      </c>
      <c r="AG9" s="114" t="s">
        <v>155</v>
      </c>
    </row>
    <row r="10" spans="1:33" s="128" customFormat="1" ht="15.75" customHeight="1">
      <c r="A10" s="154">
        <f t="shared" si="0"/>
        <v>38322</v>
      </c>
      <c r="B10" s="112" t="s">
        <v>8</v>
      </c>
      <c r="C10" s="37">
        <v>127.39230000000001</v>
      </c>
      <c r="D10" s="36">
        <f t="shared" ca="1" si="4"/>
        <v>5.7599566374817668E-2</v>
      </c>
      <c r="E10" s="36">
        <f t="shared" ref="E10:E41" si="10">AVERAGE(C7:C10)/AVERAGE(C3:C6)-1</f>
        <v>5.7599566374817668E-2</v>
      </c>
      <c r="F10" s="36">
        <f t="shared" si="5"/>
        <v>6.2093718344734539E-2</v>
      </c>
      <c r="G10" s="36">
        <v>7.6100627092883233E-3</v>
      </c>
      <c r="H10" s="49">
        <v>0.17749999999999999</v>
      </c>
      <c r="I10" s="135">
        <v>0.17249999999999999</v>
      </c>
      <c r="J10" s="129">
        <v>2.6560000000000001</v>
      </c>
      <c r="K10" s="134">
        <v>2.7855773166447082</v>
      </c>
      <c r="L10" s="133">
        <v>3.5999424000000002</v>
      </c>
      <c r="M10" s="133">
        <v>3.6798404878648814</v>
      </c>
      <c r="N10" s="133">
        <v>5.0947392000000011</v>
      </c>
      <c r="O10" s="133">
        <v>5.2600984995974249</v>
      </c>
      <c r="P10" s="132">
        <v>2398.92</v>
      </c>
      <c r="Q10" s="131">
        <f t="shared" si="1"/>
        <v>2.0027042885935042E-2</v>
      </c>
      <c r="R10" s="48">
        <v>7.5994958488264208E-2</v>
      </c>
      <c r="S10" s="132">
        <v>331.005</v>
      </c>
      <c r="T10" s="131">
        <f t="shared" si="2"/>
        <v>1.9571786318230977E-2</v>
      </c>
      <c r="U10" s="48">
        <v>0.12412762561342137</v>
      </c>
      <c r="V10" s="132">
        <v>366.53300000000002</v>
      </c>
      <c r="W10" s="131">
        <f t="shared" si="3"/>
        <v>2.2615483766568856E-2</v>
      </c>
      <c r="X10" s="130">
        <f t="shared" si="6"/>
        <v>0.15090038464557654</v>
      </c>
      <c r="Y10" s="132">
        <v>191.7</v>
      </c>
      <c r="Z10" s="131">
        <f t="shared" si="7"/>
        <v>1.0010537407797671E-2</v>
      </c>
      <c r="AA10" s="130">
        <f t="shared" si="8"/>
        <v>3.3423180592991875E-2</v>
      </c>
      <c r="AB10" s="47">
        <v>525920</v>
      </c>
      <c r="AC10" s="47">
        <f t="shared" si="9"/>
        <v>1957750</v>
      </c>
      <c r="AD10" s="47">
        <v>317821</v>
      </c>
      <c r="AE10" s="47">
        <v>1178694</v>
      </c>
      <c r="AF10" s="129">
        <v>9.75</v>
      </c>
      <c r="AG10" s="129" t="s">
        <v>155</v>
      </c>
    </row>
    <row r="11" spans="1:33" s="127" customFormat="1" ht="15.75" customHeight="1">
      <c r="A11" s="153">
        <f t="shared" si="0"/>
        <v>38412</v>
      </c>
      <c r="B11" s="123" t="s">
        <v>9</v>
      </c>
      <c r="C11" s="43">
        <v>122.9177</v>
      </c>
      <c r="D11" s="42">
        <f t="shared" ca="1" si="4"/>
        <v>4.1843178138852855E-2</v>
      </c>
      <c r="E11" s="42">
        <f t="shared" si="10"/>
        <v>5.8186297651362962E-2</v>
      </c>
      <c r="F11" s="42">
        <f t="shared" si="5"/>
        <v>4.1843178138852855E-2</v>
      </c>
      <c r="G11" s="42">
        <v>8.8773261338104259E-3</v>
      </c>
      <c r="H11" s="46">
        <v>0.1925</v>
      </c>
      <c r="I11" s="136">
        <v>0.1875</v>
      </c>
      <c r="J11" s="114">
        <v>2.6790000000000003</v>
      </c>
      <c r="K11" s="51">
        <v>2.6675187715665971</v>
      </c>
      <c r="L11" s="50">
        <v>3.4730556000000004</v>
      </c>
      <c r="M11" s="50">
        <v>3.4883142975776389</v>
      </c>
      <c r="N11" s="50">
        <v>5.0646494999999998</v>
      </c>
      <c r="O11" s="50">
        <v>5.063395214895329</v>
      </c>
      <c r="P11" s="117">
        <v>2441.87</v>
      </c>
      <c r="Q11" s="116">
        <f t="shared" si="1"/>
        <v>1.7903890083871055E-2</v>
      </c>
      <c r="R11" s="39">
        <v>7.5358361774743976E-2</v>
      </c>
      <c r="S11" s="117">
        <v>336.12299999999999</v>
      </c>
      <c r="T11" s="116">
        <f t="shared" si="2"/>
        <v>1.5462002084560611E-2</v>
      </c>
      <c r="U11" s="39">
        <v>0.11120918792398937</v>
      </c>
      <c r="V11" s="117">
        <v>371.46</v>
      </c>
      <c r="W11" s="116">
        <f t="shared" si="3"/>
        <v>1.3442173010342673E-2</v>
      </c>
      <c r="X11" s="115">
        <f t="shared" si="6"/>
        <v>0.13097938442520873</v>
      </c>
      <c r="Y11" s="117">
        <v>193.1</v>
      </c>
      <c r="Z11" s="116">
        <f t="shared" si="7"/>
        <v>7.3030777256128943E-3</v>
      </c>
      <c r="AA11" s="115">
        <f t="shared" si="8"/>
        <v>3.2068412613575736E-2</v>
      </c>
      <c r="AB11" s="38">
        <v>499710</v>
      </c>
      <c r="AC11" s="38">
        <f t="shared" si="9"/>
        <v>2012677</v>
      </c>
      <c r="AD11" s="38">
        <v>308544</v>
      </c>
      <c r="AE11" s="38">
        <v>1213079</v>
      </c>
      <c r="AF11" s="114">
        <v>9.75</v>
      </c>
      <c r="AG11" s="114" t="s">
        <v>155</v>
      </c>
    </row>
    <row r="12" spans="1:33" s="127" customFormat="1" ht="15.75" customHeight="1">
      <c r="A12" s="153">
        <f t="shared" si="0"/>
        <v>38504</v>
      </c>
      <c r="B12" s="123" t="s">
        <v>10</v>
      </c>
      <c r="C12" s="43">
        <v>129.1841</v>
      </c>
      <c r="D12" s="42">
        <f t="shared" ca="1" si="4"/>
        <v>4.3330821245722406E-2</v>
      </c>
      <c r="E12" s="42">
        <f t="shared" si="10"/>
        <v>5.3556340856322882E-2</v>
      </c>
      <c r="F12" s="42">
        <f t="shared" si="5"/>
        <v>4.4750252121500411E-2</v>
      </c>
      <c r="G12" s="42">
        <v>1.0352414719677627E-2</v>
      </c>
      <c r="H12" s="46">
        <v>0.19750000000000001</v>
      </c>
      <c r="I12" s="136">
        <v>0.19666666666666668</v>
      </c>
      <c r="J12" s="114">
        <v>2.3325</v>
      </c>
      <c r="K12" s="51">
        <v>2.4786309523809522</v>
      </c>
      <c r="L12" s="50">
        <v>2.8241909999999999</v>
      </c>
      <c r="M12" s="50">
        <v>3.0805251686507931</v>
      </c>
      <c r="N12" s="50">
        <v>4.1786737500000006</v>
      </c>
      <c r="O12" s="50">
        <v>4.5585328055555561</v>
      </c>
      <c r="P12" s="117">
        <v>2474.6799999999998</v>
      </c>
      <c r="Q12" s="116">
        <f t="shared" si="1"/>
        <v>1.3436423724440649E-2</v>
      </c>
      <c r="R12" s="39">
        <v>7.2669189390688338E-2</v>
      </c>
      <c r="S12" s="117">
        <v>336.80099999999999</v>
      </c>
      <c r="T12" s="116">
        <f t="shared" si="2"/>
        <v>2.0171187333208884E-3</v>
      </c>
      <c r="U12" s="39">
        <v>7.1185265521485741E-2</v>
      </c>
      <c r="V12" s="117">
        <v>368.37599999999998</v>
      </c>
      <c r="W12" s="116">
        <f t="shared" si="3"/>
        <v>-8.3023744144726797E-3</v>
      </c>
      <c r="X12" s="115">
        <f t="shared" si="6"/>
        <v>6.832629576353777E-2</v>
      </c>
      <c r="Y12" s="117">
        <v>193.7</v>
      </c>
      <c r="Z12" s="116">
        <f t="shared" si="7"/>
        <v>3.1071983428274663E-3</v>
      </c>
      <c r="AA12" s="115">
        <f t="shared" si="8"/>
        <v>2.541026998411855E-2</v>
      </c>
      <c r="AB12" s="38">
        <v>535557</v>
      </c>
      <c r="AC12" s="38">
        <f t="shared" si="9"/>
        <v>2066439</v>
      </c>
      <c r="AD12" s="38">
        <v>321752</v>
      </c>
      <c r="AE12" s="38">
        <v>1249998</v>
      </c>
      <c r="AF12" s="114">
        <v>9.75</v>
      </c>
      <c r="AG12" s="114" t="s">
        <v>155</v>
      </c>
    </row>
    <row r="13" spans="1:33" s="127" customFormat="1" ht="15.75" customHeight="1">
      <c r="A13" s="153">
        <f t="shared" si="0"/>
        <v>38596</v>
      </c>
      <c r="B13" s="123" t="s">
        <v>11</v>
      </c>
      <c r="C13" s="43">
        <v>130.84610000000001</v>
      </c>
      <c r="D13" s="42">
        <f t="shared" ca="1" si="4"/>
        <v>3.5644541153810883E-2</v>
      </c>
      <c r="E13" s="42">
        <f t="shared" si="10"/>
        <v>4.2122699822467302E-2</v>
      </c>
      <c r="F13" s="42">
        <f t="shared" si="5"/>
        <v>2.1150184179309583E-2</v>
      </c>
      <c r="G13" s="42">
        <v>-5.5502912842683161E-3</v>
      </c>
      <c r="H13" s="46">
        <v>0.19500000000000001</v>
      </c>
      <c r="I13" s="136">
        <v>0.19666666666666668</v>
      </c>
      <c r="J13" s="114">
        <v>2.2275</v>
      </c>
      <c r="K13" s="51">
        <v>2.343132527134701</v>
      </c>
      <c r="L13" s="50">
        <v>2.6787915</v>
      </c>
      <c r="M13" s="50">
        <v>2.8504207192593634</v>
      </c>
      <c r="N13" s="50">
        <v>3.9299782500000005</v>
      </c>
      <c r="O13" s="50">
        <v>4.16007559309252</v>
      </c>
      <c r="P13" s="117">
        <v>2493.79</v>
      </c>
      <c r="Q13" s="116">
        <f t="shared" si="1"/>
        <v>7.7222105484346937E-3</v>
      </c>
      <c r="R13" s="39">
        <v>6.0366014405864199E-2</v>
      </c>
      <c r="S13" s="117">
        <v>331.69</v>
      </c>
      <c r="T13" s="116">
        <f t="shared" si="2"/>
        <v>-1.5175133090459925E-2</v>
      </c>
      <c r="U13" s="39">
        <v>2.1681744396290226E-2</v>
      </c>
      <c r="V13" s="117">
        <v>359.96699999999998</v>
      </c>
      <c r="W13" s="116">
        <f t="shared" si="3"/>
        <v>-2.2827220014333127E-2</v>
      </c>
      <c r="X13" s="115">
        <f t="shared" si="6"/>
        <v>4.2965513200734495E-3</v>
      </c>
      <c r="Y13" s="117">
        <v>198.8</v>
      </c>
      <c r="Z13" s="116">
        <f t="shared" si="7"/>
        <v>2.6329375322664106E-2</v>
      </c>
      <c r="AA13" s="115">
        <f t="shared" si="8"/>
        <v>4.7418335089568053E-2</v>
      </c>
      <c r="AB13" s="38">
        <v>552859</v>
      </c>
      <c r="AC13" s="38">
        <f t="shared" si="9"/>
        <v>2114046</v>
      </c>
      <c r="AD13" s="38">
        <v>332896</v>
      </c>
      <c r="AE13" s="38">
        <v>1281013</v>
      </c>
      <c r="AF13" s="114">
        <v>9.75</v>
      </c>
      <c r="AG13" s="114" t="s">
        <v>155</v>
      </c>
    </row>
    <row r="14" spans="1:33" s="128" customFormat="1" ht="15.75" customHeight="1">
      <c r="A14" s="154">
        <f t="shared" si="0"/>
        <v>38687</v>
      </c>
      <c r="B14" s="112" t="s">
        <v>12</v>
      </c>
      <c r="C14" s="37">
        <v>130.13200000000001</v>
      </c>
      <c r="D14" s="36">
        <f t="shared" ca="1" si="4"/>
        <v>3.2021683160350811E-2</v>
      </c>
      <c r="E14" s="36">
        <f t="shared" si="10"/>
        <v>3.2021683160350811E-2</v>
      </c>
      <c r="F14" s="36">
        <f t="shared" si="5"/>
        <v>2.1506009389892444E-2</v>
      </c>
      <c r="G14" s="36">
        <v>1.2599870305586958E-2</v>
      </c>
      <c r="H14" s="49">
        <v>0.18</v>
      </c>
      <c r="I14" s="135">
        <v>0.185</v>
      </c>
      <c r="J14" s="129">
        <v>2.3355000000000001</v>
      </c>
      <c r="K14" s="134">
        <v>2.2511417027417031</v>
      </c>
      <c r="L14" s="133">
        <v>2.7673339500000003</v>
      </c>
      <c r="M14" s="133">
        <v>2.6735309242328045</v>
      </c>
      <c r="N14" s="133">
        <v>4.0240665</v>
      </c>
      <c r="O14" s="133">
        <v>3.9187124380759983</v>
      </c>
      <c r="P14" s="132">
        <v>2535.4</v>
      </c>
      <c r="Q14" s="131">
        <f t="shared" si="1"/>
        <v>1.6685446649477242E-2</v>
      </c>
      <c r="R14" s="48">
        <v>5.6892268187350936E-2</v>
      </c>
      <c r="S14" s="132">
        <v>335.00599999999997</v>
      </c>
      <c r="T14" s="131">
        <f t="shared" si="2"/>
        <v>9.9972866230515489E-3</v>
      </c>
      <c r="U14" s="48">
        <v>1.208743070346352E-2</v>
      </c>
      <c r="V14" s="132">
        <v>363.02800000000002</v>
      </c>
      <c r="W14" s="131">
        <f t="shared" si="3"/>
        <v>8.5035572705276508E-3</v>
      </c>
      <c r="X14" s="130">
        <f t="shared" si="6"/>
        <v>-9.5625769030346364E-3</v>
      </c>
      <c r="Y14" s="132">
        <v>198.1</v>
      </c>
      <c r="Z14" s="131">
        <f t="shared" si="7"/>
        <v>-3.5211267605634866E-3</v>
      </c>
      <c r="AA14" s="130">
        <f t="shared" si="8"/>
        <v>3.3385498174230532E-2</v>
      </c>
      <c r="AB14" s="47">
        <v>582458</v>
      </c>
      <c r="AC14" s="47">
        <f t="shared" si="9"/>
        <v>2170584</v>
      </c>
      <c r="AD14" s="47">
        <v>350104</v>
      </c>
      <c r="AE14" s="47">
        <v>1313296</v>
      </c>
      <c r="AF14" s="129">
        <v>9.75</v>
      </c>
      <c r="AG14" s="129" t="s">
        <v>155</v>
      </c>
    </row>
    <row r="15" spans="1:33" s="127" customFormat="1" ht="15.75" customHeight="1">
      <c r="A15" s="153">
        <f t="shared" si="0"/>
        <v>38777</v>
      </c>
      <c r="B15" s="123" t="s">
        <v>13</v>
      </c>
      <c r="C15" s="43">
        <v>128.17740000000001</v>
      </c>
      <c r="D15" s="42">
        <f t="shared" ca="1" si="4"/>
        <v>4.2790419931385104E-2</v>
      </c>
      <c r="E15" s="42">
        <f t="shared" si="10"/>
        <v>3.2350142910718249E-2</v>
      </c>
      <c r="F15" s="42">
        <f t="shared" si="5"/>
        <v>4.2790419931385104E-2</v>
      </c>
      <c r="G15" s="42">
        <v>1.6300596220669927E-2</v>
      </c>
      <c r="H15" s="46">
        <v>0.16500000000000001</v>
      </c>
      <c r="I15" s="136">
        <v>0.17</v>
      </c>
      <c r="J15" s="114">
        <v>2.1640000000000001</v>
      </c>
      <c r="K15" s="125">
        <v>2.1931467654808956</v>
      </c>
      <c r="L15" s="124">
        <v>2.6223352000000002</v>
      </c>
      <c r="M15" s="124">
        <v>2.6460315725527006</v>
      </c>
      <c r="N15" s="124">
        <v>3.759300800000001</v>
      </c>
      <c r="O15" s="124">
        <v>3.8527009229202895</v>
      </c>
      <c r="P15" s="117">
        <v>2571.83</v>
      </c>
      <c r="Q15" s="116">
        <f t="shared" si="1"/>
        <v>1.4368541453025019E-2</v>
      </c>
      <c r="R15" s="39">
        <v>5.3221506468403401E-2</v>
      </c>
      <c r="S15" s="117">
        <v>337.339</v>
      </c>
      <c r="T15" s="116">
        <f t="shared" si="2"/>
        <v>6.9640543751456896E-3</v>
      </c>
      <c r="U15" s="39">
        <v>3.6177232739205145E-3</v>
      </c>
      <c r="V15" s="117">
        <v>365.05799999999999</v>
      </c>
      <c r="W15" s="116">
        <f t="shared" si="3"/>
        <v>5.5918551737055289E-3</v>
      </c>
      <c r="X15" s="115">
        <f t="shared" si="6"/>
        <v>-1.7234695525763177E-2</v>
      </c>
      <c r="Y15" s="117">
        <v>199.7</v>
      </c>
      <c r="Z15" s="116">
        <f t="shared" si="7"/>
        <v>8.0767289247853924E-3</v>
      </c>
      <c r="AA15" s="115">
        <f t="shared" si="8"/>
        <v>3.4179181771103018E-2</v>
      </c>
      <c r="AB15" s="38">
        <v>554270</v>
      </c>
      <c r="AC15" s="38">
        <f t="shared" si="9"/>
        <v>2225144</v>
      </c>
      <c r="AD15" s="38">
        <v>345002</v>
      </c>
      <c r="AE15" s="38">
        <v>1349754</v>
      </c>
      <c r="AF15" s="114">
        <v>9</v>
      </c>
      <c r="AG15" s="114" t="s">
        <v>155</v>
      </c>
    </row>
    <row r="16" spans="1:33" s="127" customFormat="1" ht="15.75" customHeight="1">
      <c r="A16" s="153">
        <f t="shared" si="0"/>
        <v>38869</v>
      </c>
      <c r="B16" s="123" t="s">
        <v>14</v>
      </c>
      <c r="C16" s="43">
        <v>132.1337</v>
      </c>
      <c r="D16" s="42">
        <f t="shared" ca="1" si="4"/>
        <v>3.2563432708532902E-2</v>
      </c>
      <c r="E16" s="42">
        <f t="shared" si="10"/>
        <v>2.6907584873316237E-2</v>
      </c>
      <c r="F16" s="42">
        <f t="shared" si="5"/>
        <v>2.2832531248040633E-2</v>
      </c>
      <c r="G16" s="42">
        <v>2.9752308997190724E-3</v>
      </c>
      <c r="H16" s="46">
        <v>0.1525</v>
      </c>
      <c r="I16" s="136">
        <v>0.15416666666666667</v>
      </c>
      <c r="J16" s="114">
        <v>2.165</v>
      </c>
      <c r="K16" s="125">
        <v>2.1843735968379447</v>
      </c>
      <c r="L16" s="124">
        <v>2.7692515000000002</v>
      </c>
      <c r="M16" s="124">
        <v>2.7840569616231887</v>
      </c>
      <c r="N16" s="124">
        <v>4.0015695000000004</v>
      </c>
      <c r="O16" s="124">
        <v>4.036722406956522</v>
      </c>
      <c r="P16" s="117">
        <v>2574.39</v>
      </c>
      <c r="Q16" s="116">
        <f t="shared" si="1"/>
        <v>9.9540016253008012E-4</v>
      </c>
      <c r="R16" s="39">
        <v>4.0292078167682321E-2</v>
      </c>
      <c r="S16" s="117">
        <v>339.71199999999999</v>
      </c>
      <c r="T16" s="116">
        <f t="shared" si="2"/>
        <v>7.0344668123163423E-3</v>
      </c>
      <c r="U16" s="39">
        <v>8.643085976585585E-3</v>
      </c>
      <c r="V16" s="117">
        <v>367.85199999999998</v>
      </c>
      <c r="W16" s="116">
        <f t="shared" si="3"/>
        <v>7.6535783354974019E-3</v>
      </c>
      <c r="X16" s="115">
        <f t="shared" si="6"/>
        <v>-1.4224596607813611E-3</v>
      </c>
      <c r="Y16" s="117">
        <v>201.8</v>
      </c>
      <c r="Z16" s="116">
        <f t="shared" si="7"/>
        <v>1.0515773660490835E-2</v>
      </c>
      <c r="AA16" s="115">
        <f t="shared" si="8"/>
        <v>4.1817243159525175E-2</v>
      </c>
      <c r="AB16" s="38">
        <v>581977</v>
      </c>
      <c r="AC16" s="38">
        <f t="shared" si="9"/>
        <v>2271564</v>
      </c>
      <c r="AD16" s="38">
        <v>355817</v>
      </c>
      <c r="AE16" s="38">
        <v>1383819</v>
      </c>
      <c r="AF16" s="114">
        <v>8.15</v>
      </c>
      <c r="AG16" s="114" t="s">
        <v>155</v>
      </c>
    </row>
    <row r="17" spans="1:33" s="127" customFormat="1" ht="15.75" customHeight="1">
      <c r="A17" s="153">
        <f t="shared" si="0"/>
        <v>38961</v>
      </c>
      <c r="B17" s="123" t="s">
        <v>15</v>
      </c>
      <c r="C17" s="43">
        <v>136.72470000000001</v>
      </c>
      <c r="D17" s="42">
        <f t="shared" ca="1" si="4"/>
        <v>3.6788033045748625E-2</v>
      </c>
      <c r="E17" s="42">
        <f t="shared" si="10"/>
        <v>3.2973298987616362E-2</v>
      </c>
      <c r="F17" s="42">
        <f t="shared" si="5"/>
        <v>4.4927590505181358E-2</v>
      </c>
      <c r="G17" s="42">
        <v>1.6713424845143932E-2</v>
      </c>
      <c r="H17" s="46">
        <v>0.14249999999999999</v>
      </c>
      <c r="I17" s="136">
        <v>0.14416666666666667</v>
      </c>
      <c r="J17" s="114">
        <v>2.169</v>
      </c>
      <c r="K17" s="125">
        <v>2.1713621118012423</v>
      </c>
      <c r="L17" s="124">
        <v>2.7489906000000004</v>
      </c>
      <c r="M17" s="124">
        <v>2.7687762074948243</v>
      </c>
      <c r="N17" s="124">
        <v>4.0605849000000003</v>
      </c>
      <c r="O17" s="124">
        <v>4.085417813354038</v>
      </c>
      <c r="P17" s="117">
        <v>2585.9899999999998</v>
      </c>
      <c r="Q17" s="116">
        <f t="shared" si="1"/>
        <v>4.5059217911815885E-3</v>
      </c>
      <c r="R17" s="39">
        <v>3.6971838045705363E-2</v>
      </c>
      <c r="S17" s="117">
        <v>342.56099999999998</v>
      </c>
      <c r="T17" s="116">
        <f t="shared" si="2"/>
        <v>8.3865156367746163E-3</v>
      </c>
      <c r="U17" s="39">
        <v>3.2774578672857047E-2</v>
      </c>
      <c r="V17" s="117">
        <v>371.69799999999998</v>
      </c>
      <c r="W17" s="116">
        <f t="shared" si="3"/>
        <v>1.0455291802137889E-2</v>
      </c>
      <c r="X17" s="115">
        <f t="shared" si="6"/>
        <v>3.2589098445135134E-2</v>
      </c>
      <c r="Y17" s="117">
        <v>202.8</v>
      </c>
      <c r="Z17" s="116">
        <f t="shared" si="7"/>
        <v>4.9554013875123815E-3</v>
      </c>
      <c r="AA17" s="115">
        <f t="shared" si="8"/>
        <v>2.0120724346076369E-2</v>
      </c>
      <c r="AB17" s="38">
        <v>617848</v>
      </c>
      <c r="AC17" s="38">
        <f t="shared" si="9"/>
        <v>2336553</v>
      </c>
      <c r="AD17" s="38">
        <v>368734</v>
      </c>
      <c r="AE17" s="38">
        <v>1419657</v>
      </c>
      <c r="AF17" s="114">
        <v>7.5</v>
      </c>
      <c r="AG17" s="114" t="s">
        <v>155</v>
      </c>
    </row>
    <row r="18" spans="1:33" s="128" customFormat="1" ht="15.75" customHeight="1">
      <c r="A18" s="154">
        <f t="shared" si="0"/>
        <v>39052</v>
      </c>
      <c r="B18" s="112" t="s">
        <v>16</v>
      </c>
      <c r="C18" s="37">
        <v>136.37209999999999</v>
      </c>
      <c r="D18" s="36">
        <f t="shared" ca="1" si="4"/>
        <v>3.9619560228338679E-2</v>
      </c>
      <c r="E18" s="36">
        <f t="shared" si="10"/>
        <v>3.9619560228338679E-2</v>
      </c>
      <c r="F18" s="36">
        <f t="shared" si="5"/>
        <v>4.7952079427043159E-2</v>
      </c>
      <c r="G18" s="36">
        <v>1.1705841446079335E-2</v>
      </c>
      <c r="H18" s="49">
        <v>0.13250000000000001</v>
      </c>
      <c r="I18" s="135">
        <v>0.13416666666666666</v>
      </c>
      <c r="J18" s="129">
        <v>2.1364000000000001</v>
      </c>
      <c r="K18" s="134">
        <v>2.1513093939393939</v>
      </c>
      <c r="L18" s="133">
        <v>2.8194070800000004</v>
      </c>
      <c r="M18" s="133">
        <v>2.811115985060606</v>
      </c>
      <c r="N18" s="133">
        <v>4.1847803200000007</v>
      </c>
      <c r="O18" s="133">
        <v>4.1822171721313133</v>
      </c>
      <c r="P18" s="132">
        <v>2615.0500000000002</v>
      </c>
      <c r="Q18" s="131">
        <f t="shared" si="1"/>
        <v>1.1237475782969186E-2</v>
      </c>
      <c r="R18" s="48">
        <v>3.1415161315768714E-2</v>
      </c>
      <c r="S18" s="132">
        <v>347.84199999999998</v>
      </c>
      <c r="T18" s="131">
        <f t="shared" si="2"/>
        <v>1.5416232437434507E-2</v>
      </c>
      <c r="U18" s="48">
        <v>3.8315731658537411E-2</v>
      </c>
      <c r="V18" s="132">
        <v>379</v>
      </c>
      <c r="W18" s="131">
        <f t="shared" si="3"/>
        <v>1.964498060253228E-2</v>
      </c>
      <c r="X18" s="130">
        <f t="shared" si="6"/>
        <v>4.3996606322377341E-2</v>
      </c>
      <c r="Y18" s="132">
        <v>203.1</v>
      </c>
      <c r="Z18" s="131">
        <f t="shared" si="7"/>
        <v>1.4792899408282434E-3</v>
      </c>
      <c r="AA18" s="130">
        <f t="shared" si="8"/>
        <v>2.5239777889954462E-2</v>
      </c>
      <c r="AB18" s="47">
        <v>655355</v>
      </c>
      <c r="AC18" s="47">
        <f t="shared" si="9"/>
        <v>2409450</v>
      </c>
      <c r="AD18" s="47">
        <v>386663</v>
      </c>
      <c r="AE18" s="47">
        <v>1456216</v>
      </c>
      <c r="AF18" s="129">
        <v>6.85</v>
      </c>
      <c r="AG18" s="129" t="s">
        <v>155</v>
      </c>
    </row>
    <row r="19" spans="1:33" s="127" customFormat="1" ht="15.75" customHeight="1">
      <c r="A19" s="153">
        <f t="shared" si="0"/>
        <v>39142</v>
      </c>
      <c r="B19" s="123" t="s">
        <v>17</v>
      </c>
      <c r="C19" s="43">
        <v>134.83590000000001</v>
      </c>
      <c r="D19" s="42">
        <f t="shared" ca="1" si="4"/>
        <v>5.1947535212915952E-2</v>
      </c>
      <c r="E19" s="42">
        <f t="shared" si="10"/>
        <v>4.1916149180961648E-2</v>
      </c>
      <c r="F19" s="42">
        <f t="shared" si="5"/>
        <v>5.1947535212915952E-2</v>
      </c>
      <c r="G19" s="42">
        <v>1.8857577786784763E-2</v>
      </c>
      <c r="H19" s="46">
        <v>0.1275</v>
      </c>
      <c r="I19" s="136">
        <v>0.12916666666666665</v>
      </c>
      <c r="J19" s="114">
        <v>2.0594000000000001</v>
      </c>
      <c r="K19" s="125">
        <v>2.1071361244019138</v>
      </c>
      <c r="L19" s="124">
        <v>2.75012276</v>
      </c>
      <c r="M19" s="124">
        <v>2.7824732522727271</v>
      </c>
      <c r="N19" s="124">
        <v>4.05248732</v>
      </c>
      <c r="O19" s="124">
        <v>4.142067717607655</v>
      </c>
      <c r="P19" s="117">
        <v>2647.88</v>
      </c>
      <c r="Q19" s="116">
        <f t="shared" si="1"/>
        <v>1.255425326475601E-2</v>
      </c>
      <c r="R19" s="39">
        <v>2.9570383734539352E-2</v>
      </c>
      <c r="S19" s="117">
        <v>351.71699999999998</v>
      </c>
      <c r="T19" s="116">
        <f t="shared" si="2"/>
        <v>1.1140115339723256E-2</v>
      </c>
      <c r="U19" s="39">
        <v>4.2621813665185471E-2</v>
      </c>
      <c r="V19" s="117">
        <v>382.52</v>
      </c>
      <c r="W19" s="116">
        <f t="shared" si="3"/>
        <v>9.28759894459108E-3</v>
      </c>
      <c r="X19" s="115">
        <f t="shared" si="6"/>
        <v>4.7833494951487143E-2</v>
      </c>
      <c r="Y19" s="117">
        <v>205.28800000000001</v>
      </c>
      <c r="Z19" s="116">
        <f t="shared" si="7"/>
        <v>1.0773018217626884E-2</v>
      </c>
      <c r="AA19" s="115">
        <f t="shared" si="8"/>
        <v>2.7981972959439272E-2</v>
      </c>
      <c r="AB19" s="38">
        <v>631423</v>
      </c>
      <c r="AC19" s="38">
        <f t="shared" si="9"/>
        <v>2486603</v>
      </c>
      <c r="AD19" s="38">
        <v>384999</v>
      </c>
      <c r="AE19" s="38">
        <v>1496213</v>
      </c>
      <c r="AF19" s="114">
        <v>6.5</v>
      </c>
      <c r="AG19" s="114" t="s">
        <v>155</v>
      </c>
    </row>
    <row r="20" spans="1:33" s="127" customFormat="1" ht="15.75" customHeight="1">
      <c r="A20" s="153">
        <f t="shared" si="0"/>
        <v>39234</v>
      </c>
      <c r="B20" s="123" t="s">
        <v>18</v>
      </c>
      <c r="C20" s="43">
        <v>140.77170000000001</v>
      </c>
      <c r="D20" s="42">
        <f t="shared" ca="1" si="4"/>
        <v>5.8762380858903285E-2</v>
      </c>
      <c r="E20" s="42">
        <f t="shared" si="10"/>
        <v>5.259115285718563E-2</v>
      </c>
      <c r="F20" s="42">
        <f t="shared" si="5"/>
        <v>6.5373178833257661E-2</v>
      </c>
      <c r="G20" s="42">
        <v>1.6735103658172656E-2</v>
      </c>
      <c r="H20" s="46">
        <v>0.12</v>
      </c>
      <c r="I20" s="136">
        <v>0.12333333333333334</v>
      </c>
      <c r="J20" s="114">
        <v>1.929</v>
      </c>
      <c r="K20" s="125">
        <v>1.9817512193362192</v>
      </c>
      <c r="L20" s="124">
        <v>2.6120589000000001</v>
      </c>
      <c r="M20" s="124">
        <v>2.6847444352087537</v>
      </c>
      <c r="N20" s="124">
        <v>3.8747823000000006</v>
      </c>
      <c r="O20" s="124">
        <v>3.9555754337950941</v>
      </c>
      <c r="P20" s="117">
        <v>2669.38</v>
      </c>
      <c r="Q20" s="116">
        <f t="shared" si="1"/>
        <v>8.1197033098177052E-3</v>
      </c>
      <c r="R20" s="39">
        <v>3.6898061288305195E-2</v>
      </c>
      <c r="S20" s="117">
        <v>352.93599999999998</v>
      </c>
      <c r="T20" s="116">
        <f t="shared" si="2"/>
        <v>3.4658546501875609E-3</v>
      </c>
      <c r="U20" s="39">
        <v>3.8927091183119877E-2</v>
      </c>
      <c r="V20" s="117">
        <v>381.65199999999999</v>
      </c>
      <c r="W20" s="116">
        <f t="shared" si="3"/>
        <v>-2.2691623967374674E-3</v>
      </c>
      <c r="X20" s="115">
        <f t="shared" si="6"/>
        <v>3.7515087589574003E-2</v>
      </c>
      <c r="Y20" s="117">
        <v>207.23400000000001</v>
      </c>
      <c r="Z20" s="116">
        <f t="shared" si="7"/>
        <v>9.4793655742175797E-3</v>
      </c>
      <c r="AA20" s="115">
        <f t="shared" si="8"/>
        <v>2.692765113974227E-2</v>
      </c>
      <c r="AB20" s="38">
        <v>670655</v>
      </c>
      <c r="AC20" s="38">
        <f t="shared" si="9"/>
        <v>2575281</v>
      </c>
      <c r="AD20" s="38">
        <v>400751</v>
      </c>
      <c r="AE20" s="38">
        <v>1541147</v>
      </c>
      <c r="AF20" s="114">
        <v>6.5</v>
      </c>
      <c r="AG20" s="114" t="s">
        <v>155</v>
      </c>
    </row>
    <row r="21" spans="1:33" s="127" customFormat="1" ht="15.75" customHeight="1">
      <c r="A21" s="153">
        <f t="shared" si="0"/>
        <v>39326</v>
      </c>
      <c r="B21" s="123" t="s">
        <v>19</v>
      </c>
      <c r="C21" s="43">
        <v>144.7508</v>
      </c>
      <c r="D21" s="42">
        <f t="shared" ca="1" si="4"/>
        <v>5.8741806154507969E-2</v>
      </c>
      <c r="E21" s="42">
        <f t="shared" si="10"/>
        <v>5.6078349246672543E-2</v>
      </c>
      <c r="F21" s="42">
        <f t="shared" si="5"/>
        <v>5.8702633832804052E-2</v>
      </c>
      <c r="G21" s="42">
        <v>1.0324557629482589E-2</v>
      </c>
      <c r="H21" s="46">
        <v>0.1125</v>
      </c>
      <c r="I21" s="136">
        <v>0.11416666666666667</v>
      </c>
      <c r="J21" s="114">
        <v>1.8336000000000001</v>
      </c>
      <c r="K21" s="125">
        <v>1.9147071319603357</v>
      </c>
      <c r="L21" s="124">
        <v>2.6159971200000003</v>
      </c>
      <c r="M21" s="124">
        <v>2.6538479084680908</v>
      </c>
      <c r="N21" s="124">
        <v>3.7539292799999999</v>
      </c>
      <c r="O21" s="124">
        <v>3.8904934214302056</v>
      </c>
      <c r="P21" s="117">
        <v>2693.21</v>
      </c>
      <c r="Q21" s="116">
        <f t="shared" si="1"/>
        <v>8.9271666079764334E-3</v>
      </c>
      <c r="R21" s="39">
        <v>4.1461877269440395E-2</v>
      </c>
      <c r="S21" s="117">
        <v>361.99700000000001</v>
      </c>
      <c r="T21" s="116">
        <f t="shared" si="2"/>
        <v>2.5673209873744884E-2</v>
      </c>
      <c r="U21" s="39">
        <v>5.6737340210940568E-2</v>
      </c>
      <c r="V21" s="117">
        <v>394.79599999999999</v>
      </c>
      <c r="W21" s="116">
        <f t="shared" si="3"/>
        <v>3.4439751396560192E-2</v>
      </c>
      <c r="X21" s="115">
        <f t="shared" si="6"/>
        <v>6.2141846337618212E-2</v>
      </c>
      <c r="Y21" s="117">
        <v>208.547</v>
      </c>
      <c r="Z21" s="116">
        <f t="shared" si="7"/>
        <v>6.3358329231688604E-3</v>
      </c>
      <c r="AA21" s="115">
        <f t="shared" si="8"/>
        <v>2.8338264299802685E-2</v>
      </c>
      <c r="AB21" s="38">
        <v>691846</v>
      </c>
      <c r="AC21" s="38">
        <f t="shared" si="9"/>
        <v>2649279</v>
      </c>
      <c r="AD21" s="38">
        <v>410354</v>
      </c>
      <c r="AE21" s="38">
        <v>1582767</v>
      </c>
      <c r="AF21" s="114">
        <v>6.25</v>
      </c>
      <c r="AG21" s="114" t="s">
        <v>155</v>
      </c>
    </row>
    <row r="22" spans="1:33" s="128" customFormat="1" ht="15.75" customHeight="1">
      <c r="A22" s="154">
        <f t="shared" si="0"/>
        <v>39417</v>
      </c>
      <c r="B22" s="112" t="s">
        <v>20</v>
      </c>
      <c r="C22" s="37">
        <v>145.42679999999999</v>
      </c>
      <c r="D22" s="36">
        <f t="shared" ca="1" si="4"/>
        <v>6.0698951027909676E-2</v>
      </c>
      <c r="E22" s="36">
        <f t="shared" si="10"/>
        <v>6.0698951027909676E-2</v>
      </c>
      <c r="F22" s="36">
        <f t="shared" si="5"/>
        <v>6.6397012292103819E-2</v>
      </c>
      <c r="G22" s="36">
        <v>1.5215101041743173E-2</v>
      </c>
      <c r="H22" s="49">
        <v>0.1125</v>
      </c>
      <c r="I22" s="135">
        <v>0.1125</v>
      </c>
      <c r="J22" s="129">
        <v>1.78</v>
      </c>
      <c r="K22" s="134">
        <v>1.7852805627705628</v>
      </c>
      <c r="L22" s="133">
        <v>2.5968420000000001</v>
      </c>
      <c r="M22" s="133">
        <v>2.6010942706046181</v>
      </c>
      <c r="N22" s="133">
        <v>3.5332999999999997</v>
      </c>
      <c r="O22" s="133">
        <v>3.6426269509249645</v>
      </c>
      <c r="P22" s="132">
        <v>2731.62</v>
      </c>
      <c r="Q22" s="131">
        <f t="shared" si="1"/>
        <v>1.4261791690955983E-2</v>
      </c>
      <c r="R22" s="48">
        <v>4.4576585533737223E-2</v>
      </c>
      <c r="S22" s="132">
        <v>374.815</v>
      </c>
      <c r="T22" s="131">
        <f t="shared" si="2"/>
        <v>3.5409133224860945E-2</v>
      </c>
      <c r="U22" s="48">
        <v>7.7543827369897844E-2</v>
      </c>
      <c r="V22" s="132">
        <v>413.83800000000002</v>
      </c>
      <c r="W22" s="131">
        <f t="shared" si="3"/>
        <v>4.8232504888600758E-2</v>
      </c>
      <c r="X22" s="130">
        <f t="shared" si="6"/>
        <v>9.1920844327176843E-2</v>
      </c>
      <c r="Y22" s="132">
        <v>211.44499999999999</v>
      </c>
      <c r="Z22" s="131">
        <f t="shared" si="7"/>
        <v>1.3896148110497775E-2</v>
      </c>
      <c r="AA22" s="130">
        <f t="shared" si="8"/>
        <v>4.1088133924175319E-2</v>
      </c>
      <c r="AB22" s="47">
        <v>726339</v>
      </c>
      <c r="AC22" s="47">
        <f t="shared" si="9"/>
        <v>2720263</v>
      </c>
      <c r="AD22" s="47">
        <v>432652</v>
      </c>
      <c r="AE22" s="47">
        <v>1628756</v>
      </c>
      <c r="AF22" s="129">
        <v>6.25</v>
      </c>
      <c r="AG22" s="129" t="s">
        <v>155</v>
      </c>
    </row>
    <row r="23" spans="1:33" s="127" customFormat="1" ht="15.75" customHeight="1">
      <c r="A23" s="153">
        <f t="shared" si="0"/>
        <v>39508</v>
      </c>
      <c r="B23" s="123" t="s">
        <v>21</v>
      </c>
      <c r="C23" s="43">
        <v>143.13820000000001</v>
      </c>
      <c r="D23" s="42">
        <f t="shared" ca="1" si="4"/>
        <v>6.1573364363644911E-2</v>
      </c>
      <c r="E23" s="42">
        <f t="shared" si="10"/>
        <v>6.2994291072356878E-2</v>
      </c>
      <c r="F23" s="42">
        <f t="shared" si="5"/>
        <v>6.1573364363644911E-2</v>
      </c>
      <c r="G23" s="42">
        <v>1.271449658069157E-2</v>
      </c>
      <c r="H23" s="46">
        <v>0.1125</v>
      </c>
      <c r="I23" s="136">
        <v>0.1125</v>
      </c>
      <c r="J23" s="114">
        <v>1.7519</v>
      </c>
      <c r="K23" s="125">
        <v>1.7372341991341991</v>
      </c>
      <c r="L23" s="124">
        <v>2.7658997199999997</v>
      </c>
      <c r="M23" s="124">
        <v>2.6537989625974023</v>
      </c>
      <c r="N23" s="124">
        <v>3.4752440300000003</v>
      </c>
      <c r="O23" s="124">
        <v>3.4513052756132763</v>
      </c>
      <c r="P23" s="117">
        <v>2773.08</v>
      </c>
      <c r="Q23" s="116">
        <f t="shared" si="1"/>
        <v>1.5177806576317288E-2</v>
      </c>
      <c r="R23" s="39">
        <v>4.7283109506472965E-2</v>
      </c>
      <c r="S23" s="117">
        <v>383.73099999999999</v>
      </c>
      <c r="T23" s="116">
        <f t="shared" si="2"/>
        <v>2.3787735282739586E-2</v>
      </c>
      <c r="U23" s="39">
        <v>9.1022043290486465E-2</v>
      </c>
      <c r="V23" s="117">
        <v>425.69200000000001</v>
      </c>
      <c r="W23" s="116">
        <f t="shared" si="3"/>
        <v>2.8644058786288396E-2</v>
      </c>
      <c r="X23" s="115">
        <f t="shared" si="6"/>
        <v>0.11286207257136893</v>
      </c>
      <c r="Y23" s="117">
        <v>213.44800000000001</v>
      </c>
      <c r="Z23" s="116">
        <f t="shared" si="7"/>
        <v>9.4729125777388568E-3</v>
      </c>
      <c r="AA23" s="115">
        <f t="shared" si="8"/>
        <v>3.9749035501344343E-2</v>
      </c>
      <c r="AB23" s="38">
        <v>712055</v>
      </c>
      <c r="AC23" s="38">
        <f t="shared" si="9"/>
        <v>2800895</v>
      </c>
      <c r="AD23" s="38">
        <v>433753</v>
      </c>
      <c r="AE23" s="38">
        <v>1677510</v>
      </c>
      <c r="AF23" s="114">
        <v>6.25</v>
      </c>
      <c r="AG23" s="114" t="s">
        <v>155</v>
      </c>
    </row>
    <row r="24" spans="1:33" s="127" customFormat="1" ht="15.75" customHeight="1">
      <c r="A24" s="153">
        <f t="shared" si="0"/>
        <v>39600</v>
      </c>
      <c r="B24" s="123" t="s">
        <v>22</v>
      </c>
      <c r="C24" s="43">
        <v>149.69110000000001</v>
      </c>
      <c r="D24" s="42">
        <f t="shared" ca="1" si="4"/>
        <v>6.2486302990192977E-2</v>
      </c>
      <c r="E24" s="42">
        <f t="shared" si="10"/>
        <v>6.2515445474831122E-2</v>
      </c>
      <c r="F24" s="42">
        <f t="shared" si="5"/>
        <v>6.3360746513681399E-2</v>
      </c>
      <c r="G24" s="42">
        <v>1.9982626099835477E-2</v>
      </c>
      <c r="H24" s="46">
        <v>0.1225</v>
      </c>
      <c r="I24" s="136">
        <v>0.11916666666666666</v>
      </c>
      <c r="J24" s="114">
        <v>1.6036999999999999</v>
      </c>
      <c r="K24" s="125">
        <v>1.6544715728715726</v>
      </c>
      <c r="L24" s="124">
        <v>2.5266293499999999</v>
      </c>
      <c r="M24" s="124">
        <v>2.5882001795478593</v>
      </c>
      <c r="N24" s="124">
        <v>3.1950515099999994</v>
      </c>
      <c r="O24" s="124">
        <v>3.2877107605579594</v>
      </c>
      <c r="P24" s="117">
        <v>2831.16</v>
      </c>
      <c r="Q24" s="116">
        <f t="shared" si="1"/>
        <v>2.0944220866329077E-2</v>
      </c>
      <c r="R24" s="39">
        <v>6.0605833564348233E-2</v>
      </c>
      <c r="S24" s="117">
        <v>400.38200000000001</v>
      </c>
      <c r="T24" s="116">
        <f t="shared" si="2"/>
        <v>4.3392376430364088E-2</v>
      </c>
      <c r="U24" s="39">
        <v>0.1344323050071401</v>
      </c>
      <c r="V24" s="117">
        <v>446.99700000000001</v>
      </c>
      <c r="W24" s="116">
        <f t="shared" si="3"/>
        <v>5.0047921971754228E-2</v>
      </c>
      <c r="X24" s="115">
        <f t="shared" si="6"/>
        <v>0.17121618647354131</v>
      </c>
      <c r="Y24" s="117">
        <v>217.46299999999999</v>
      </c>
      <c r="Z24" s="116">
        <f t="shared" si="7"/>
        <v>1.8810202016416033E-2</v>
      </c>
      <c r="AA24" s="115">
        <f t="shared" si="8"/>
        <v>4.9359661059478643E-2</v>
      </c>
      <c r="AB24" s="38">
        <v>769525</v>
      </c>
      <c r="AC24" s="38">
        <f t="shared" si="9"/>
        <v>2899765</v>
      </c>
      <c r="AD24" s="38">
        <v>456473</v>
      </c>
      <c r="AE24" s="38">
        <v>1733232</v>
      </c>
      <c r="AF24" s="114">
        <v>6.25</v>
      </c>
      <c r="AG24" s="114" t="s">
        <v>155</v>
      </c>
    </row>
    <row r="25" spans="1:33" s="127" customFormat="1" ht="15.75" customHeight="1">
      <c r="A25" s="153">
        <f t="shared" si="0"/>
        <v>39692</v>
      </c>
      <c r="B25" s="123" t="s">
        <v>23</v>
      </c>
      <c r="C25" s="43">
        <v>154.85560000000001</v>
      </c>
      <c r="D25" s="42">
        <f t="shared" ca="1" si="4"/>
        <v>6.5007622067264403E-2</v>
      </c>
      <c r="E25" s="42">
        <f t="shared" si="10"/>
        <v>6.5347955608683339E-2</v>
      </c>
      <c r="F25" s="42">
        <f t="shared" si="5"/>
        <v>6.9808249764422792E-2</v>
      </c>
      <c r="G25" s="42">
        <v>1.6494451123010068E-2</v>
      </c>
      <c r="H25" s="46">
        <v>0.13750000000000001</v>
      </c>
      <c r="I25" s="136">
        <v>0.13250000000000001</v>
      </c>
      <c r="J25" s="114">
        <v>1.9045999999999998</v>
      </c>
      <c r="K25" s="125">
        <v>1.6677832549093419</v>
      </c>
      <c r="L25" s="124">
        <v>2.68396232</v>
      </c>
      <c r="M25" s="124">
        <v>2.4665402484605892</v>
      </c>
      <c r="N25" s="124">
        <v>3.3911402999999996</v>
      </c>
      <c r="O25" s="124">
        <v>3.1052456423157038</v>
      </c>
      <c r="P25" s="117">
        <v>2861.55</v>
      </c>
      <c r="Q25" s="116">
        <f t="shared" si="1"/>
        <v>1.0734116051371201E-2</v>
      </c>
      <c r="R25" s="39">
        <v>6.2505337496890467E-2</v>
      </c>
      <c r="S25" s="117">
        <v>406.55700000000002</v>
      </c>
      <c r="T25" s="116">
        <f t="shared" si="2"/>
        <v>1.5422771253452927E-2</v>
      </c>
      <c r="U25" s="39">
        <v>0.12309494277576881</v>
      </c>
      <c r="V25" s="117">
        <v>453.642</v>
      </c>
      <c r="W25" s="116">
        <f t="shared" si="3"/>
        <v>1.4865871583030765E-2</v>
      </c>
      <c r="X25" s="115">
        <f t="shared" si="6"/>
        <v>0.14905419507796425</v>
      </c>
      <c r="Y25" s="117">
        <v>218.87700000000001</v>
      </c>
      <c r="Z25" s="116">
        <f t="shared" si="7"/>
        <v>6.5022555561176087E-3</v>
      </c>
      <c r="AA25" s="115">
        <f t="shared" si="8"/>
        <v>4.9533198751360752E-2</v>
      </c>
      <c r="AB25" s="38">
        <v>812603</v>
      </c>
      <c r="AC25" s="38">
        <f t="shared" si="9"/>
        <v>3020522</v>
      </c>
      <c r="AD25" s="38">
        <v>480468</v>
      </c>
      <c r="AE25" s="38">
        <v>1803346</v>
      </c>
      <c r="AF25" s="114">
        <v>6.25</v>
      </c>
      <c r="AG25" s="114" t="s">
        <v>155</v>
      </c>
    </row>
    <row r="26" spans="1:33" s="128" customFormat="1" ht="15.75" customHeight="1">
      <c r="A26" s="154">
        <f t="shared" si="0"/>
        <v>39783</v>
      </c>
      <c r="B26" s="112" t="s">
        <v>24</v>
      </c>
      <c r="C26" s="37">
        <v>146.92240000000001</v>
      </c>
      <c r="D26" s="36">
        <f t="shared" ca="1" si="4"/>
        <v>5.0941770834585176E-2</v>
      </c>
      <c r="E26" s="36">
        <f t="shared" si="10"/>
        <v>5.0941770834585176E-2</v>
      </c>
      <c r="F26" s="36">
        <f t="shared" si="5"/>
        <v>1.0284211713384561E-2</v>
      </c>
      <c r="G26" s="36">
        <v>-3.7703932377222471E-2</v>
      </c>
      <c r="H26" s="49">
        <v>0.13750000000000001</v>
      </c>
      <c r="I26" s="135">
        <v>0.13750000000000001</v>
      </c>
      <c r="J26" s="129">
        <v>2.3144999999999998</v>
      </c>
      <c r="K26" s="134">
        <v>2.2846128326745716</v>
      </c>
      <c r="L26" s="133">
        <v>3.2335879499999995</v>
      </c>
      <c r="M26" s="133">
        <v>2.9995443417795342</v>
      </c>
      <c r="N26" s="133">
        <v>3.3775498499999999</v>
      </c>
      <c r="O26" s="133">
        <v>3.5065760831111112</v>
      </c>
      <c r="P26" s="132">
        <v>2892.86</v>
      </c>
      <c r="Q26" s="131">
        <f t="shared" si="1"/>
        <v>1.0941622547220975E-2</v>
      </c>
      <c r="R26" s="48">
        <v>5.9027243906546456E-2</v>
      </c>
      <c r="S26" s="132">
        <v>411.57499999999999</v>
      </c>
      <c r="T26" s="131">
        <f t="shared" si="2"/>
        <v>1.2342672737156057E-2</v>
      </c>
      <c r="U26" s="48">
        <v>9.8075050358176666E-2</v>
      </c>
      <c r="V26" s="132">
        <v>458.70400000000001</v>
      </c>
      <c r="W26" s="131">
        <f t="shared" si="3"/>
        <v>1.1158578791205409E-2</v>
      </c>
      <c r="X26" s="130">
        <f t="shared" si="6"/>
        <v>0.10841440370386479</v>
      </c>
      <c r="Y26" s="132">
        <v>211.398</v>
      </c>
      <c r="Z26" s="131">
        <f t="shared" si="7"/>
        <v>-3.41698762318563E-2</v>
      </c>
      <c r="AA26" s="130">
        <f t="shared" si="8"/>
        <v>-2.2228002553859039E-4</v>
      </c>
      <c r="AB26" s="47">
        <v>815620</v>
      </c>
      <c r="AC26" s="47">
        <f t="shared" si="9"/>
        <v>3109803</v>
      </c>
      <c r="AD26" s="47">
        <v>486816</v>
      </c>
      <c r="AE26" s="47">
        <v>1857510</v>
      </c>
      <c r="AF26" s="129">
        <v>6.25</v>
      </c>
      <c r="AG26" s="129" t="s">
        <v>155</v>
      </c>
    </row>
    <row r="27" spans="1:33" s="127" customFormat="1" ht="15.75" customHeight="1">
      <c r="A27" s="153">
        <f t="shared" si="0"/>
        <v>39873</v>
      </c>
      <c r="B27" s="123" t="s">
        <v>25</v>
      </c>
      <c r="C27" s="43">
        <v>139.66560000000001</v>
      </c>
      <c r="D27" s="42">
        <f t="shared" ca="1" si="4"/>
        <v>-2.4260469951417618E-2</v>
      </c>
      <c r="E27" s="42">
        <f t="shared" si="10"/>
        <v>2.9694428114181326E-2</v>
      </c>
      <c r="F27" s="42">
        <f t="shared" si="5"/>
        <v>-2.4260469951417618E-2</v>
      </c>
      <c r="G27" s="42">
        <v>-1.4429733715876969E-2</v>
      </c>
      <c r="H27" s="46">
        <v>0.1125</v>
      </c>
      <c r="I27" s="136">
        <v>0.1225</v>
      </c>
      <c r="J27" s="114">
        <v>2.3228</v>
      </c>
      <c r="K27" s="125">
        <v>2.3158153823953831</v>
      </c>
      <c r="L27" s="124">
        <v>3.0777099999999997</v>
      </c>
      <c r="M27" s="124">
        <v>2.9898720463645989</v>
      </c>
      <c r="N27" s="124">
        <v>3.3269464400000004</v>
      </c>
      <c r="O27" s="124">
        <v>3.3333074675738339</v>
      </c>
      <c r="P27" s="117">
        <v>2928.57</v>
      </c>
      <c r="Q27" s="116">
        <f t="shared" si="1"/>
        <v>1.2344185339076219E-2</v>
      </c>
      <c r="R27" s="39">
        <v>5.6071227660219103E-2</v>
      </c>
      <c r="S27" s="117">
        <v>407.80799999999999</v>
      </c>
      <c r="T27" s="116">
        <f t="shared" si="2"/>
        <v>-9.1526453258822249E-3</v>
      </c>
      <c r="U27" s="39">
        <v>6.2744474644998771E-2</v>
      </c>
      <c r="V27" s="117">
        <v>449.61200000000002</v>
      </c>
      <c r="W27" s="116">
        <f t="shared" si="3"/>
        <v>-1.9821061076424007E-2</v>
      </c>
      <c r="X27" s="115">
        <f t="shared" si="6"/>
        <v>5.6190860998092562E-2</v>
      </c>
      <c r="Y27" s="117">
        <v>212.495</v>
      </c>
      <c r="Z27" s="116">
        <f t="shared" si="7"/>
        <v>5.1892638530166568E-3</v>
      </c>
      <c r="AA27" s="115">
        <f t="shared" si="8"/>
        <v>-4.4647876766238381E-3</v>
      </c>
      <c r="AB27" s="38">
        <v>756127</v>
      </c>
      <c r="AC27" s="38">
        <f t="shared" si="9"/>
        <v>3153875</v>
      </c>
      <c r="AD27" s="38">
        <v>474264</v>
      </c>
      <c r="AE27" s="38">
        <v>1898021</v>
      </c>
      <c r="AF27" s="114">
        <v>6.25</v>
      </c>
      <c r="AG27" s="114" t="s">
        <v>155</v>
      </c>
    </row>
    <row r="28" spans="1:33" s="127" customFormat="1" ht="15.75" customHeight="1">
      <c r="A28" s="153">
        <f t="shared" si="0"/>
        <v>39965</v>
      </c>
      <c r="B28" s="123" t="s">
        <v>26</v>
      </c>
      <c r="C28" s="43">
        <v>146.39349999999999</v>
      </c>
      <c r="D28" s="42">
        <f t="shared" ca="1" si="4"/>
        <v>-2.3119954184912417E-2</v>
      </c>
      <c r="E28" s="42">
        <f t="shared" si="10"/>
        <v>8.2849791314649757E-3</v>
      </c>
      <c r="F28" s="42">
        <f t="shared" si="5"/>
        <v>-2.202936580731929E-2</v>
      </c>
      <c r="G28" s="42">
        <v>1.8481143357597318E-2</v>
      </c>
      <c r="H28" s="46">
        <v>9.2499999999999999E-2</v>
      </c>
      <c r="I28" s="136">
        <v>9.9166666666666667E-2</v>
      </c>
      <c r="J28" s="114">
        <v>1.9518</v>
      </c>
      <c r="K28" s="125">
        <v>2.0762487734487736</v>
      </c>
      <c r="L28" s="124">
        <v>2.7389609400000001</v>
      </c>
      <c r="M28" s="124">
        <v>2.8666766815007216</v>
      </c>
      <c r="N28" s="124">
        <v>3.21227244</v>
      </c>
      <c r="O28" s="124">
        <v>3.2831029771620979</v>
      </c>
      <c r="P28" s="117">
        <v>2967.1</v>
      </c>
      <c r="Q28" s="116">
        <f t="shared" si="1"/>
        <v>1.315659178370332E-2</v>
      </c>
      <c r="R28" s="39">
        <v>4.8015654360756832E-2</v>
      </c>
      <c r="S28" s="117">
        <v>406.48599999999999</v>
      </c>
      <c r="T28" s="116">
        <f t="shared" si="2"/>
        <v>-3.2417215944758881E-3</v>
      </c>
      <c r="U28" s="39">
        <v>1.5245440604222837E-2</v>
      </c>
      <c r="V28" s="117">
        <v>444.29899999999998</v>
      </c>
      <c r="W28" s="116">
        <f t="shared" si="3"/>
        <v>-1.1816855422008388E-2</v>
      </c>
      <c r="X28" s="115">
        <f t="shared" si="6"/>
        <v>-6.035834692402986E-3</v>
      </c>
      <c r="Y28" s="117">
        <v>214.79</v>
      </c>
      <c r="Z28" s="116">
        <f t="shared" si="7"/>
        <v>1.0800254123626285E-2</v>
      </c>
      <c r="AA28" s="115">
        <f t="shared" si="8"/>
        <v>-1.2291746182109153E-2</v>
      </c>
      <c r="AB28" s="38">
        <v>803577</v>
      </c>
      <c r="AC28" s="38">
        <f t="shared" si="9"/>
        <v>3187927</v>
      </c>
      <c r="AD28" s="38">
        <v>504220</v>
      </c>
      <c r="AE28" s="38">
        <v>1945768</v>
      </c>
      <c r="AF28" s="114">
        <v>6.25</v>
      </c>
      <c r="AG28" s="114" t="s">
        <v>155</v>
      </c>
    </row>
    <row r="29" spans="1:33" s="127" customFormat="1" ht="15.75" customHeight="1">
      <c r="A29" s="153">
        <f t="shared" si="0"/>
        <v>40057</v>
      </c>
      <c r="B29" s="123" t="s">
        <v>27</v>
      </c>
      <c r="C29" s="43">
        <v>153.05510000000001</v>
      </c>
      <c r="D29" s="42">
        <f t="shared" ca="1" si="4"/>
        <v>-1.9144492029997018E-2</v>
      </c>
      <c r="E29" s="42">
        <f t="shared" si="10"/>
        <v>-1.192878171177536E-2</v>
      </c>
      <c r="F29" s="42">
        <f t="shared" si="5"/>
        <v>-1.1626960859019597E-2</v>
      </c>
      <c r="G29" s="42">
        <v>2.3374713254000978E-2</v>
      </c>
      <c r="H29" s="46">
        <v>8.7499999999999994E-2</v>
      </c>
      <c r="I29" s="136">
        <v>8.7499999999999994E-2</v>
      </c>
      <c r="J29" s="114">
        <v>1.7669999999999999</v>
      </c>
      <c r="K29" s="125">
        <v>1.8654471610515093</v>
      </c>
      <c r="L29" s="124">
        <v>2.5868879999999996</v>
      </c>
      <c r="M29" s="124">
        <v>2.6881715406472599</v>
      </c>
      <c r="N29" s="124">
        <v>2.8240193999999992</v>
      </c>
      <c r="O29" s="124">
        <v>3.0458399429928695</v>
      </c>
      <c r="P29" s="117">
        <v>2985.83</v>
      </c>
      <c r="Q29" s="116">
        <f t="shared" si="1"/>
        <v>6.3125610865828463E-3</v>
      </c>
      <c r="R29" s="39">
        <v>4.3431007670667876E-2</v>
      </c>
      <c r="S29" s="117">
        <v>404.94499999999999</v>
      </c>
      <c r="T29" s="116">
        <f t="shared" si="2"/>
        <v>-3.791028473305369E-3</v>
      </c>
      <c r="U29" s="39">
        <v>-3.9650036772211905E-3</v>
      </c>
      <c r="V29" s="117">
        <v>440.137</v>
      </c>
      <c r="W29" s="116">
        <f t="shared" si="3"/>
        <v>-9.3675655358215204E-3</v>
      </c>
      <c r="X29" s="115">
        <f t="shared" si="6"/>
        <v>-2.9770171192261774E-2</v>
      </c>
      <c r="Y29" s="117">
        <v>215.86099999999999</v>
      </c>
      <c r="Z29" s="116">
        <f t="shared" si="7"/>
        <v>4.9862656548256279E-3</v>
      </c>
      <c r="AA29" s="115">
        <f t="shared" si="8"/>
        <v>-1.3779428628864721E-2</v>
      </c>
      <c r="AB29" s="38">
        <v>852843</v>
      </c>
      <c r="AC29" s="38">
        <f t="shared" si="9"/>
        <v>3228167</v>
      </c>
      <c r="AD29" s="38">
        <v>534397</v>
      </c>
      <c r="AE29" s="38">
        <v>1999697</v>
      </c>
      <c r="AF29" s="114">
        <v>6</v>
      </c>
      <c r="AG29" s="114" t="s">
        <v>155</v>
      </c>
    </row>
    <row r="30" spans="1:33" s="128" customFormat="1" ht="15.75" customHeight="1">
      <c r="A30" s="154">
        <f t="shared" si="0"/>
        <v>40148</v>
      </c>
      <c r="B30" s="112" t="s">
        <v>28</v>
      </c>
      <c r="C30" s="37">
        <v>154.745</v>
      </c>
      <c r="D30" s="36">
        <f t="shared" ca="1" si="4"/>
        <v>-1.2581412976262474E-3</v>
      </c>
      <c r="E30" s="36">
        <f t="shared" si="10"/>
        <v>-1.2581412976262474E-3</v>
      </c>
      <c r="F30" s="36">
        <f t="shared" si="5"/>
        <v>5.324307253352778E-2</v>
      </c>
      <c r="G30" s="36">
        <v>2.5808248321386396E-2</v>
      </c>
      <c r="H30" s="49">
        <v>8.7499999999999994E-2</v>
      </c>
      <c r="I30" s="135">
        <v>8.7499999999999994E-2</v>
      </c>
      <c r="J30" s="129">
        <v>1.7444999999999999</v>
      </c>
      <c r="K30" s="134">
        <v>1.7399413890457369</v>
      </c>
      <c r="L30" s="133">
        <v>2.4982984499999996</v>
      </c>
      <c r="M30" s="133">
        <v>2.5545239493506493</v>
      </c>
      <c r="N30" s="133">
        <v>2.8208565000000001</v>
      </c>
      <c r="O30" s="133">
        <v>2.8455581456916996</v>
      </c>
      <c r="P30" s="132">
        <v>3017.59</v>
      </c>
      <c r="Q30" s="131">
        <f t="shared" si="1"/>
        <v>1.0636908330347028E-2</v>
      </c>
      <c r="R30" s="48">
        <v>4.31165006256784E-2</v>
      </c>
      <c r="S30" s="132">
        <v>404.49900000000002</v>
      </c>
      <c r="T30" s="131">
        <f t="shared" si="2"/>
        <v>-1.1013841385866252E-3</v>
      </c>
      <c r="U30" s="48">
        <v>-1.7192492255360459E-2</v>
      </c>
      <c r="V30" s="132">
        <v>438.40899999999999</v>
      </c>
      <c r="W30" s="131">
        <f t="shared" si="3"/>
        <v>-3.9260502979754364E-3</v>
      </c>
      <c r="X30" s="130">
        <f t="shared" si="6"/>
        <v>-4.4244218493843523E-2</v>
      </c>
      <c r="Y30" s="132">
        <v>217.34700000000001</v>
      </c>
      <c r="Z30" s="131">
        <f t="shared" si="7"/>
        <v>6.8840596494967876E-3</v>
      </c>
      <c r="AA30" s="130">
        <f t="shared" si="8"/>
        <v>2.8141231232083674E-2</v>
      </c>
      <c r="AB30" s="47">
        <v>920492</v>
      </c>
      <c r="AC30" s="47">
        <f t="shared" si="9"/>
        <v>3333039</v>
      </c>
      <c r="AD30" s="47">
        <v>552152</v>
      </c>
      <c r="AE30" s="47">
        <v>2065033</v>
      </c>
      <c r="AF30" s="129">
        <v>6</v>
      </c>
      <c r="AG30" s="129" t="s">
        <v>155</v>
      </c>
    </row>
    <row r="31" spans="1:33" s="127" customFormat="1" ht="15.75" customHeight="1">
      <c r="A31" s="153">
        <f t="shared" si="0"/>
        <v>40238</v>
      </c>
      <c r="B31" s="123" t="s">
        <v>29</v>
      </c>
      <c r="C31" s="43">
        <v>152.52760000000001</v>
      </c>
      <c r="D31" s="42">
        <f t="shared" ca="1" si="4"/>
        <v>9.2091395447411406E-2</v>
      </c>
      <c r="E31" s="42">
        <f t="shared" si="10"/>
        <v>2.6367086892378211E-2</v>
      </c>
      <c r="F31" s="42">
        <f t="shared" si="5"/>
        <v>9.2091395447411406E-2</v>
      </c>
      <c r="G31" s="42">
        <v>2.0550417312134917E-2</v>
      </c>
      <c r="H31" s="46">
        <v>8.7499999999999994E-2</v>
      </c>
      <c r="I31" s="45">
        <v>8.7499999999999994E-2</v>
      </c>
      <c r="J31" s="114">
        <v>1.7812999999999999</v>
      </c>
      <c r="K31" s="125">
        <v>1.8025452173913044</v>
      </c>
      <c r="L31" s="124">
        <v>2.4065363</v>
      </c>
      <c r="M31" s="124">
        <v>2.4637188031304342</v>
      </c>
      <c r="N31" s="124">
        <v>2.7047259199999996</v>
      </c>
      <c r="O31" s="124">
        <v>2.7884172816231882</v>
      </c>
      <c r="P31" s="117">
        <v>3079.86</v>
      </c>
      <c r="Q31" s="116">
        <f t="shared" si="1"/>
        <v>2.0635672838258401E-2</v>
      </c>
      <c r="R31" s="39">
        <v>5.1660025200012338E-2</v>
      </c>
      <c r="S31" s="117">
        <v>415.73399999999998</v>
      </c>
      <c r="T31" s="116">
        <f t="shared" si="2"/>
        <v>2.7775099567613148E-2</v>
      </c>
      <c r="U31" s="115">
        <v>1.94356167608285E-2</v>
      </c>
      <c r="V31" s="117">
        <v>451.673</v>
      </c>
      <c r="W31" s="116">
        <f t="shared" si="3"/>
        <v>3.0254853344707788E-2</v>
      </c>
      <c r="X31" s="115">
        <f t="shared" si="6"/>
        <v>4.5839523856123776E-3</v>
      </c>
      <c r="Y31" s="117">
        <v>217.35300000000001</v>
      </c>
      <c r="Z31" s="116">
        <f t="shared" si="7"/>
        <v>2.7605626026661056E-5</v>
      </c>
      <c r="AA31" s="115">
        <f t="shared" si="8"/>
        <v>2.2861714393279886E-2</v>
      </c>
      <c r="AB31" s="38">
        <v>886397</v>
      </c>
      <c r="AC31" s="38">
        <f t="shared" si="9"/>
        <v>3463309</v>
      </c>
      <c r="AD31" s="38">
        <v>546392</v>
      </c>
      <c r="AE31" s="38">
        <v>2137161</v>
      </c>
      <c r="AF31" s="114">
        <v>6</v>
      </c>
      <c r="AG31" s="114" t="s">
        <v>155</v>
      </c>
    </row>
    <row r="32" spans="1:33" s="127" customFormat="1" ht="15.75" customHeight="1">
      <c r="A32" s="153">
        <f t="shared" si="0"/>
        <v>40330</v>
      </c>
      <c r="B32" s="123" t="s">
        <v>30</v>
      </c>
      <c r="C32" s="43">
        <v>158.8629</v>
      </c>
      <c r="D32" s="42">
        <f t="shared" ca="1" si="4"/>
        <v>8.8553029776014647E-2</v>
      </c>
      <c r="E32" s="42">
        <f t="shared" si="10"/>
        <v>5.3337055452947757E-2</v>
      </c>
      <c r="F32" s="42">
        <f t="shared" si="5"/>
        <v>8.5177279045859366E-2</v>
      </c>
      <c r="G32" s="42">
        <v>1.2838228544562957E-2</v>
      </c>
      <c r="H32" s="46">
        <v>0.10249999999999999</v>
      </c>
      <c r="I32" s="45">
        <v>9.7500000000000003E-2</v>
      </c>
      <c r="J32" s="114">
        <v>1.8047</v>
      </c>
      <c r="K32" s="125">
        <v>1.7931869047619047</v>
      </c>
      <c r="L32" s="124">
        <v>2.2085918599999999</v>
      </c>
      <c r="M32" s="124">
        <v>2.2597143644841267</v>
      </c>
      <c r="N32" s="124">
        <v>2.6971241500000001</v>
      </c>
      <c r="O32" s="124">
        <v>2.6704737114682544</v>
      </c>
      <c r="P32" s="117">
        <v>3110.74</v>
      </c>
      <c r="Q32" s="116">
        <f t="shared" si="1"/>
        <v>1.0026429772781675E-2</v>
      </c>
      <c r="R32" s="39">
        <v>4.8410906272117415E-2</v>
      </c>
      <c r="S32" s="117">
        <v>427.48899999999998</v>
      </c>
      <c r="T32" s="116">
        <f t="shared" si="2"/>
        <v>2.8275291412297232E-2</v>
      </c>
      <c r="U32" s="115">
        <v>5.1669676200410297E-2</v>
      </c>
      <c r="V32" s="117">
        <v>466.70800000000003</v>
      </c>
      <c r="W32" s="116">
        <f t="shared" si="3"/>
        <v>3.3287356118253841E-2</v>
      </c>
      <c r="X32" s="115">
        <f t="shared" si="6"/>
        <v>5.0436755428213909E-2</v>
      </c>
      <c r="Y32" s="117">
        <v>217.19900000000001</v>
      </c>
      <c r="Z32" s="116">
        <f t="shared" si="7"/>
        <v>-7.0852484207717392E-4</v>
      </c>
      <c r="AA32" s="115">
        <f t="shared" si="8"/>
        <v>1.1215605940686268E-2</v>
      </c>
      <c r="AB32" s="38">
        <v>944145</v>
      </c>
      <c r="AC32" s="38">
        <f t="shared" si="9"/>
        <v>3603877</v>
      </c>
      <c r="AD32" s="38">
        <v>568567</v>
      </c>
      <c r="AE32" s="38">
        <v>2201508</v>
      </c>
      <c r="AF32" s="114">
        <v>6</v>
      </c>
      <c r="AG32" s="114" t="s">
        <v>155</v>
      </c>
    </row>
    <row r="33" spans="1:33" s="127" customFormat="1" ht="15.75" customHeight="1">
      <c r="A33" s="153">
        <f t="shared" si="0"/>
        <v>40422</v>
      </c>
      <c r="B33" s="123" t="s">
        <v>31</v>
      </c>
      <c r="C33" s="43">
        <v>163.62690000000001</v>
      </c>
      <c r="D33" s="42">
        <f t="shared" ca="1" si="4"/>
        <v>8.1762785170691243E-2</v>
      </c>
      <c r="E33" s="42">
        <f t="shared" si="10"/>
        <v>7.4612746029855348E-2</v>
      </c>
      <c r="F33" s="42">
        <f t="shared" si="5"/>
        <v>6.9071857128576442E-2</v>
      </c>
      <c r="G33" s="42">
        <v>8.7695257234152724E-3</v>
      </c>
      <c r="H33" s="46">
        <v>0.1075</v>
      </c>
      <c r="I33" s="136">
        <v>0.1075</v>
      </c>
      <c r="J33" s="114">
        <v>1.6873</v>
      </c>
      <c r="K33" s="125">
        <v>1.7487334776334773</v>
      </c>
      <c r="L33" s="124">
        <v>2.3004648199999997</v>
      </c>
      <c r="M33" s="124">
        <v>2.2946880693506491</v>
      </c>
      <c r="N33" s="124">
        <v>2.6517606800000002</v>
      </c>
      <c r="O33" s="124">
        <v>2.7252845426599324</v>
      </c>
      <c r="P33" s="117">
        <v>3126.29</v>
      </c>
      <c r="Q33" s="116">
        <f t="shared" si="1"/>
        <v>4.9988105724041443E-3</v>
      </c>
      <c r="R33" s="39">
        <v>4.7042195972309298E-2</v>
      </c>
      <c r="S33" s="117">
        <v>436.423</v>
      </c>
      <c r="T33" s="116">
        <f t="shared" si="2"/>
        <v>2.0898783360507656E-2</v>
      </c>
      <c r="U33" s="39">
        <v>7.773401326106022E-2</v>
      </c>
      <c r="V33" s="117">
        <v>480.99799999999999</v>
      </c>
      <c r="W33" s="116">
        <f t="shared" si="3"/>
        <v>3.0618716627955678E-2</v>
      </c>
      <c r="X33" s="115">
        <f t="shared" si="6"/>
        <v>9.2837003024058395E-2</v>
      </c>
      <c r="Y33" s="117">
        <v>218.27500000000001</v>
      </c>
      <c r="Z33" s="116">
        <f t="shared" si="7"/>
        <v>4.9539822927360255E-3</v>
      </c>
      <c r="AA33" s="115">
        <f t="shared" si="8"/>
        <v>1.1183122472331775E-2</v>
      </c>
      <c r="AB33" s="38">
        <v>997935</v>
      </c>
      <c r="AC33" s="38">
        <f t="shared" si="9"/>
        <v>3748969</v>
      </c>
      <c r="AD33" s="38">
        <v>596732</v>
      </c>
      <c r="AE33" s="38">
        <v>2263843</v>
      </c>
      <c r="AF33" s="114">
        <v>6</v>
      </c>
      <c r="AG33" s="114" t="s">
        <v>155</v>
      </c>
    </row>
    <row r="34" spans="1:33" s="128" customFormat="1" ht="15.75" customHeight="1">
      <c r="A34" s="154">
        <f t="shared" si="0"/>
        <v>40513</v>
      </c>
      <c r="B34" s="112" t="s">
        <v>32</v>
      </c>
      <c r="C34" s="37">
        <v>163.54900000000001</v>
      </c>
      <c r="D34" s="36">
        <f t="shared" ca="1" si="4"/>
        <v>7.5282491203301882E-2</v>
      </c>
      <c r="E34" s="36">
        <f t="shared" si="10"/>
        <v>7.5282491203301882E-2</v>
      </c>
      <c r="F34" s="36">
        <f t="shared" si="5"/>
        <v>5.6893599146983664E-2</v>
      </c>
      <c r="G34" s="36">
        <v>1.4318467859167905E-2</v>
      </c>
      <c r="H34" s="49">
        <v>0.1075</v>
      </c>
      <c r="I34" s="135">
        <v>0.1075</v>
      </c>
      <c r="J34" s="129">
        <v>1.6613</v>
      </c>
      <c r="K34" s="134">
        <v>1.6964595652173911</v>
      </c>
      <c r="L34" s="133">
        <v>2.2234839200000001</v>
      </c>
      <c r="M34" s="133">
        <v>2.2797023637391298</v>
      </c>
      <c r="N34" s="133">
        <v>2.5936215599999999</v>
      </c>
      <c r="O34" s="133">
        <v>2.6697749664347818</v>
      </c>
      <c r="P34" s="132">
        <v>3195.89</v>
      </c>
      <c r="Q34" s="131">
        <f t="shared" si="1"/>
        <v>2.2262809912068304E-2</v>
      </c>
      <c r="R34" s="48">
        <v>5.9086887217945305E-2</v>
      </c>
      <c r="S34" s="132">
        <v>450.30099999999999</v>
      </c>
      <c r="T34" s="131">
        <f t="shared" si="2"/>
        <v>3.1799423953366324E-2</v>
      </c>
      <c r="U34" s="48">
        <f>Brasil!$M$24</f>
        <v>0.11323142949673537</v>
      </c>
      <c r="V34" s="132">
        <v>499.34100000000001</v>
      </c>
      <c r="W34" s="131">
        <f t="shared" si="3"/>
        <v>3.8135293701844875E-2</v>
      </c>
      <c r="X34" s="130">
        <f t="shared" si="6"/>
        <v>0.13898437303978706</v>
      </c>
      <c r="Y34" s="132">
        <v>220.47200000000001</v>
      </c>
      <c r="Z34" s="131">
        <f t="shared" si="7"/>
        <v>1.0065284618027803E-2</v>
      </c>
      <c r="AA34" s="130">
        <f t="shared" si="8"/>
        <v>1.4377930222179369E-2</v>
      </c>
      <c r="AB34" s="47">
        <v>1057370</v>
      </c>
      <c r="AC34" s="47">
        <f t="shared" si="9"/>
        <v>3885847</v>
      </c>
      <c r="AD34" s="47">
        <v>628475</v>
      </c>
      <c r="AE34" s="47">
        <v>2340166</v>
      </c>
      <c r="AF34" s="129">
        <v>6</v>
      </c>
      <c r="AG34" s="129" t="s">
        <v>155</v>
      </c>
    </row>
    <row r="35" spans="1:33" s="127" customFormat="1" ht="15.75" customHeight="1">
      <c r="A35" s="153">
        <f t="shared" si="0"/>
        <v>40603</v>
      </c>
      <c r="B35" s="123" t="s">
        <v>33</v>
      </c>
      <c r="C35" s="43">
        <v>160.45160000000001</v>
      </c>
      <c r="D35" s="42">
        <f t="shared" ca="1" si="4"/>
        <v>5.1951253412497289E-2</v>
      </c>
      <c r="E35" s="42">
        <f t="shared" si="10"/>
        <v>6.5547734280589021E-2</v>
      </c>
      <c r="F35" s="42">
        <f t="shared" si="5"/>
        <v>5.1951253412497289E-2</v>
      </c>
      <c r="G35" s="42">
        <v>1.3356296040826443E-2</v>
      </c>
      <c r="H35" s="46">
        <v>0.11749999999999999</v>
      </c>
      <c r="I35" s="136">
        <v>0.11416666666666667</v>
      </c>
      <c r="J35" s="114">
        <v>1.6318000000000001</v>
      </c>
      <c r="K35" s="125">
        <v>1.6668373809523807</v>
      </c>
      <c r="L35" s="124">
        <v>2.3103024400000001</v>
      </c>
      <c r="M35" s="124">
        <v>2.3145703871904759</v>
      </c>
      <c r="N35" s="124">
        <v>2.6154490400000001</v>
      </c>
      <c r="O35" s="124">
        <v>2.6835526220873014</v>
      </c>
      <c r="P35" s="117">
        <v>3273.86</v>
      </c>
      <c r="Q35" s="116">
        <f t="shared" si="1"/>
        <v>2.4396959845301325E-2</v>
      </c>
      <c r="R35" s="39">
        <v>6.2989876163202174E-2</v>
      </c>
      <c r="S35" s="117">
        <v>461.24900000000002</v>
      </c>
      <c r="T35" s="116">
        <f t="shared" si="2"/>
        <v>2.4312626443201424E-2</v>
      </c>
      <c r="U35" s="115">
        <f t="shared" ref="U35:U49" si="11">S35/S31-1</f>
        <v>0.10948106241009881</v>
      </c>
      <c r="V35" s="117">
        <v>512.46799999999996</v>
      </c>
      <c r="W35" s="116">
        <f t="shared" si="3"/>
        <v>2.6288648438641982E-2</v>
      </c>
      <c r="X35" s="115">
        <f t="shared" si="6"/>
        <v>0.13459958864045429</v>
      </c>
      <c r="Y35" s="117">
        <v>223.04599999999999</v>
      </c>
      <c r="Z35" s="116">
        <f t="shared" si="7"/>
        <v>1.1674951921332388E-2</v>
      </c>
      <c r="AA35" s="115">
        <f t="shared" si="8"/>
        <v>2.6192415103541089E-2</v>
      </c>
      <c r="AB35" s="38">
        <v>1016531</v>
      </c>
      <c r="AC35" s="38">
        <f t="shared" si="9"/>
        <v>4015981</v>
      </c>
      <c r="AD35" s="38">
        <v>623585</v>
      </c>
      <c r="AE35" s="38">
        <v>2417359</v>
      </c>
      <c r="AF35" s="114">
        <v>6</v>
      </c>
      <c r="AG35" s="114" t="s">
        <v>155</v>
      </c>
    </row>
    <row r="36" spans="1:33" s="127" customFormat="1" ht="15.75" customHeight="1">
      <c r="A36" s="153">
        <f t="shared" ref="A36:A67" si="12">EDATE(A35,3)</f>
        <v>40695</v>
      </c>
      <c r="B36" s="123" t="s">
        <v>34</v>
      </c>
      <c r="C36" s="43">
        <v>166.33019999999999</v>
      </c>
      <c r="D36" s="42">
        <f t="shared" ca="1" si="4"/>
        <v>4.9427647921179263E-2</v>
      </c>
      <c r="E36" s="42">
        <f t="shared" si="10"/>
        <v>5.6149269707905791E-2</v>
      </c>
      <c r="F36" s="42">
        <f t="shared" si="5"/>
        <v>4.7004681395089731E-2</v>
      </c>
      <c r="G36" s="42">
        <v>1.0193395557613893E-2</v>
      </c>
      <c r="H36" s="46">
        <v>0.1225</v>
      </c>
      <c r="I36" s="136">
        <v>0.12083333333333333</v>
      </c>
      <c r="J36" s="114">
        <v>1.5632999999999999</v>
      </c>
      <c r="K36" s="125">
        <v>1.5947026239842028</v>
      </c>
      <c r="L36" s="124">
        <v>2.2670976599999997</v>
      </c>
      <c r="M36" s="124">
        <v>2.3232159393743195</v>
      </c>
      <c r="N36" s="124">
        <v>2.50956549</v>
      </c>
      <c r="O36" s="124">
        <v>2.6157375573671549</v>
      </c>
      <c r="P36" s="117">
        <v>3319.55</v>
      </c>
      <c r="Q36" s="116">
        <f t="shared" ref="Q36:Q67" si="13">(P36/P35)-1</f>
        <v>1.3956003005626494E-2</v>
      </c>
      <c r="R36" s="39">
        <v>6.7125507114063065E-2</v>
      </c>
      <c r="S36" s="117">
        <v>464.46300000000002</v>
      </c>
      <c r="T36" s="116">
        <f t="shared" ref="T36:T67" si="14">(S36/S35)-1</f>
        <v>6.9680367870716964E-3</v>
      </c>
      <c r="U36" s="115">
        <f t="shared" si="11"/>
        <v>8.6491114391247681E-2</v>
      </c>
      <c r="V36" s="117">
        <v>511.75900000000001</v>
      </c>
      <c r="W36" s="116">
        <f t="shared" ref="W36:W67" si="15">(V36/V35)-1</f>
        <v>-1.3835010186000751E-3</v>
      </c>
      <c r="X36" s="115">
        <f t="shared" si="6"/>
        <v>9.6529307404201292E-2</v>
      </c>
      <c r="Y36" s="117">
        <v>224.80600000000001</v>
      </c>
      <c r="Z36" s="116">
        <f t="shared" si="7"/>
        <v>7.8907489934811892E-3</v>
      </c>
      <c r="AA36" s="115">
        <f t="shared" si="8"/>
        <v>3.5023181506360412E-2</v>
      </c>
      <c r="AB36" s="38">
        <v>1086712</v>
      </c>
      <c r="AC36" s="38">
        <f t="shared" si="9"/>
        <v>4158548</v>
      </c>
      <c r="AD36" s="38">
        <v>648649</v>
      </c>
      <c r="AE36" s="38">
        <v>2497441</v>
      </c>
      <c r="AF36" s="114">
        <v>6</v>
      </c>
      <c r="AG36" s="114" t="s">
        <v>155</v>
      </c>
    </row>
    <row r="37" spans="1:33" s="127" customFormat="1" ht="15.75" customHeight="1">
      <c r="A37" s="153">
        <f t="shared" si="12"/>
        <v>40787</v>
      </c>
      <c r="B37" s="123" t="s">
        <v>35</v>
      </c>
      <c r="C37" s="43">
        <v>169.41489999999999</v>
      </c>
      <c r="D37" s="42">
        <f t="shared" ca="1" si="4"/>
        <v>4.458636673098737E-2</v>
      </c>
      <c r="E37" s="42">
        <f t="shared" si="10"/>
        <v>4.7610495640895589E-2</v>
      </c>
      <c r="F37" s="42">
        <f t="shared" si="5"/>
        <v>3.5373156858682586E-2</v>
      </c>
      <c r="G37" s="42">
        <v>-2.2666750002989788E-3</v>
      </c>
      <c r="H37" s="46">
        <v>0.12</v>
      </c>
      <c r="I37" s="136">
        <v>0.12166666666666666</v>
      </c>
      <c r="J37" s="114">
        <v>1.8793</v>
      </c>
      <c r="K37" s="125">
        <v>1.6376775017253278</v>
      </c>
      <c r="L37" s="124">
        <v>2.5158189100000001</v>
      </c>
      <c r="M37" s="124">
        <v>2.3011552469243157</v>
      </c>
      <c r="N37" s="124">
        <v>2.9287011199999995</v>
      </c>
      <c r="O37" s="124">
        <v>2.6344772077754768</v>
      </c>
      <c r="P37" s="117">
        <v>3354.85</v>
      </c>
      <c r="Q37" s="116">
        <f t="shared" si="13"/>
        <v>1.0633971472036707E-2</v>
      </c>
      <c r="R37" s="39">
        <v>7.3109020596297869E-2</v>
      </c>
      <c r="S37" s="117">
        <v>468.97500000000002</v>
      </c>
      <c r="T37" s="116">
        <f t="shared" si="14"/>
        <v>9.7144444229142479E-3</v>
      </c>
      <c r="U37" s="39">
        <f t="shared" si="11"/>
        <v>7.4588186232164677E-2</v>
      </c>
      <c r="V37" s="117">
        <v>517.34400000000005</v>
      </c>
      <c r="W37" s="116">
        <f t="shared" si="15"/>
        <v>1.091334006827438E-2</v>
      </c>
      <c r="X37" s="115">
        <f t="shared" si="6"/>
        <v>7.5563723757687162E-2</v>
      </c>
      <c r="Y37" s="117">
        <v>226.59700000000001</v>
      </c>
      <c r="Z37" s="116">
        <f t="shared" si="7"/>
        <v>7.9668692116758866E-3</v>
      </c>
      <c r="AA37" s="115">
        <f t="shared" si="8"/>
        <v>3.8126216928186851E-2</v>
      </c>
      <c r="AB37" s="38">
        <v>1112334</v>
      </c>
      <c r="AC37" s="38">
        <f t="shared" si="9"/>
        <v>4272947</v>
      </c>
      <c r="AD37" s="38">
        <v>668612</v>
      </c>
      <c r="AE37" s="38">
        <v>2569321</v>
      </c>
      <c r="AF37" s="114">
        <v>6</v>
      </c>
      <c r="AG37" s="114" t="s">
        <v>155</v>
      </c>
    </row>
    <row r="38" spans="1:33" s="128" customFormat="1" ht="15.75" customHeight="1">
      <c r="A38" s="154">
        <f t="shared" si="12"/>
        <v>40878</v>
      </c>
      <c r="B38" s="112" t="s">
        <v>36</v>
      </c>
      <c r="C38" s="37">
        <v>167.74889999999999</v>
      </c>
      <c r="D38" s="36">
        <f t="shared" ca="1" si="4"/>
        <v>3.9744026619628059E-2</v>
      </c>
      <c r="E38" s="36">
        <f t="shared" si="10"/>
        <v>3.9744026619628059E-2</v>
      </c>
      <c r="F38" s="36">
        <f t="shared" si="5"/>
        <v>2.5679765697130374E-2</v>
      </c>
      <c r="G38" s="36">
        <v>9.0549742820589252E-3</v>
      </c>
      <c r="H38" s="49">
        <v>0.11</v>
      </c>
      <c r="I38" s="135">
        <v>0.11166666666666666</v>
      </c>
      <c r="J38" s="129">
        <v>1.8668</v>
      </c>
      <c r="K38" s="134">
        <v>1.8016574242424241</v>
      </c>
      <c r="L38" s="133">
        <v>2.4195594800000002</v>
      </c>
      <c r="M38" s="133">
        <v>2.4181245395707069</v>
      </c>
      <c r="N38" s="133">
        <v>2.9015672399999999</v>
      </c>
      <c r="O38" s="133">
        <v>2.8426550839696967</v>
      </c>
      <c r="P38" s="132">
        <v>3403.73</v>
      </c>
      <c r="Q38" s="131">
        <f t="shared" si="13"/>
        <v>1.4569950966511147E-2</v>
      </c>
      <c r="R38" s="48">
        <v>6.5033527436801686E-2</v>
      </c>
      <c r="S38" s="132">
        <v>473.25200000000001</v>
      </c>
      <c r="T38" s="131">
        <f t="shared" si="14"/>
        <v>9.1198891198891463E-3</v>
      </c>
      <c r="U38" s="48">
        <f t="shared" si="11"/>
        <v>5.0968130206239914E-2</v>
      </c>
      <c r="V38" s="132">
        <v>521.03499999999997</v>
      </c>
      <c r="W38" s="131">
        <f t="shared" si="15"/>
        <v>7.1345178449926383E-3</v>
      </c>
      <c r="X38" s="130">
        <f t="shared" si="6"/>
        <v>4.3445260853805179E-2</v>
      </c>
      <c r="Y38" s="132">
        <v>227.22300000000001</v>
      </c>
      <c r="Z38" s="131">
        <f t="shared" si="7"/>
        <v>2.76261380336007E-3</v>
      </c>
      <c r="AA38" s="130">
        <f t="shared" si="8"/>
        <v>3.0620668384193861E-2</v>
      </c>
      <c r="AB38" s="47">
        <v>1160805</v>
      </c>
      <c r="AC38" s="47">
        <f t="shared" si="9"/>
        <v>4376382</v>
      </c>
      <c r="AD38" s="47">
        <v>696968</v>
      </c>
      <c r="AE38" s="47">
        <v>2637814</v>
      </c>
      <c r="AF38" s="129">
        <v>6</v>
      </c>
      <c r="AG38" s="129" t="s">
        <v>155</v>
      </c>
    </row>
    <row r="39" spans="1:33" s="127" customFormat="1" ht="15.75" customHeight="1">
      <c r="A39" s="153">
        <f t="shared" si="12"/>
        <v>40969</v>
      </c>
      <c r="B39" s="123" t="s">
        <v>37</v>
      </c>
      <c r="C39" s="43">
        <v>163.1908</v>
      </c>
      <c r="D39" s="42">
        <f t="shared" ref="D39:D70" ca="1" si="16">AVERAGE(OFFSET($C$1,MATCH(EDATE(A39,0),$A$1:$A$300,0)-1,,IF(MONTH($A39)=3,-1,IF(MONTH($A39)=6,-2,IF(MONTH($A39)=9,-3,-4)))))/AVERAGE(OFFSET($C$1,MATCH(EDATE(A39,-12),$A$1:$A$300,0)-1,,IF(MONTH($A39)=3,-1,IF(MONTH($A39)=6,-2,IF(MONTH($A39)=9,-3,-4)))))-1</f>
        <v>1.7071814802719132E-2</v>
      </c>
      <c r="E39" s="42">
        <f t="shared" si="10"/>
        <v>3.1236968097283491E-2</v>
      </c>
      <c r="F39" s="42">
        <f t="shared" ref="F39:F70" si="17">C39/C35-1</f>
        <v>1.7071814802719132E-2</v>
      </c>
      <c r="G39" s="42">
        <v>-1.4228996218233925E-2</v>
      </c>
      <c r="H39" s="46">
        <v>9.7500000000000003E-2</v>
      </c>
      <c r="I39" s="45">
        <v>0.10249999999999999</v>
      </c>
      <c r="J39" s="114">
        <v>1.8268</v>
      </c>
      <c r="K39" s="125">
        <v>1.7664543859649122</v>
      </c>
      <c r="L39" s="124">
        <v>2.4374992400000002</v>
      </c>
      <c r="M39" s="124">
        <v>2.3406698250292397</v>
      </c>
      <c r="N39" s="124">
        <v>2.9243414400000001</v>
      </c>
      <c r="O39" s="124">
        <v>2.8077792464912279</v>
      </c>
      <c r="P39" s="117">
        <v>3445.41</v>
      </c>
      <c r="Q39" s="116">
        <f t="shared" si="13"/>
        <v>1.2245389616685198E-2</v>
      </c>
      <c r="R39" s="39">
        <f t="shared" ref="R39:R70" si="18">P39/P35-1</f>
        <v>5.2399919361243219E-2</v>
      </c>
      <c r="S39" s="117">
        <v>476.166</v>
      </c>
      <c r="T39" s="116">
        <f t="shared" si="14"/>
        <v>6.1573960596046362E-3</v>
      </c>
      <c r="U39" s="115">
        <f t="shared" si="11"/>
        <v>3.234044951858972E-2</v>
      </c>
      <c r="V39" s="117">
        <v>521.47799999999995</v>
      </c>
      <c r="W39" s="116">
        <f t="shared" si="15"/>
        <v>8.5023079063772933E-4</v>
      </c>
      <c r="X39" s="115">
        <f t="shared" ref="X39:X70" si="19">(V39/V35-1)</f>
        <v>1.7581585581929016E-2</v>
      </c>
      <c r="Y39" s="117">
        <v>228.80699999999999</v>
      </c>
      <c r="Z39" s="116">
        <f t="shared" ref="Z39:Z70" si="20">(Y39/Y38)-1</f>
        <v>6.9711252822115544E-3</v>
      </c>
      <c r="AA39" s="115">
        <f t="shared" ref="AA39:AA70" si="21">(Y39/Y35)-1</f>
        <v>2.5828752813320977E-2</v>
      </c>
      <c r="AB39" s="38">
        <v>1129474</v>
      </c>
      <c r="AC39" s="38">
        <f t="shared" ref="AC39:AC70" si="22">SUM(AB36:AB39)</f>
        <v>4489325</v>
      </c>
      <c r="AD39" s="38">
        <v>694701</v>
      </c>
      <c r="AE39" s="38">
        <v>2708930</v>
      </c>
      <c r="AF39" s="114">
        <v>6</v>
      </c>
      <c r="AG39" s="114" t="s">
        <v>155</v>
      </c>
    </row>
    <row r="40" spans="1:33" s="127" customFormat="1" ht="15.75" customHeight="1">
      <c r="A40" s="153">
        <f t="shared" si="12"/>
        <v>41061</v>
      </c>
      <c r="B40" s="123" t="s">
        <v>38</v>
      </c>
      <c r="C40" s="43">
        <v>167.971</v>
      </c>
      <c r="D40" s="42">
        <f t="shared" ca="1" si="16"/>
        <v>1.3403439236824077E-2</v>
      </c>
      <c r="E40" s="42">
        <f t="shared" si="10"/>
        <v>2.1970687094899244E-2</v>
      </c>
      <c r="F40" s="42">
        <f t="shared" si="17"/>
        <v>9.8647148864128287E-3</v>
      </c>
      <c r="G40" s="42">
        <v>1.809661426280762E-2</v>
      </c>
      <c r="H40" s="46">
        <v>8.5000000000000006E-2</v>
      </c>
      <c r="I40" s="45">
        <v>8.6666666666666656E-2</v>
      </c>
      <c r="J40" s="114">
        <v>2.0093999999999999</v>
      </c>
      <c r="K40" s="125">
        <v>1.9652207575757574</v>
      </c>
      <c r="L40" s="124">
        <v>2.5453069799999999</v>
      </c>
      <c r="M40" s="124">
        <v>2.5070321204393933</v>
      </c>
      <c r="N40" s="124">
        <v>3.1561645799999996</v>
      </c>
      <c r="O40" s="124">
        <v>3.1015113996060606</v>
      </c>
      <c r="P40" s="117">
        <v>3482.72</v>
      </c>
      <c r="Q40" s="116">
        <f t="shared" si="13"/>
        <v>1.0828899898705835E-2</v>
      </c>
      <c r="R40" s="39">
        <f t="shared" si="18"/>
        <v>4.9154252835474477E-2</v>
      </c>
      <c r="S40" s="117">
        <v>488.34199999999998</v>
      </c>
      <c r="T40" s="116">
        <f t="shared" si="14"/>
        <v>2.5570914344997364E-2</v>
      </c>
      <c r="U40" s="115">
        <f t="shared" si="11"/>
        <v>5.1412060810010596E-2</v>
      </c>
      <c r="V40" s="117">
        <v>536.60599999999999</v>
      </c>
      <c r="W40" s="116">
        <f t="shared" si="15"/>
        <v>2.9009852764642075E-2</v>
      </c>
      <c r="X40" s="115">
        <f t="shared" si="19"/>
        <v>4.8552150523976989E-2</v>
      </c>
      <c r="Y40" s="117">
        <v>228.524</v>
      </c>
      <c r="Z40" s="116">
        <f t="shared" si="20"/>
        <v>-1.2368502711892493E-3</v>
      </c>
      <c r="AA40" s="115">
        <f t="shared" si="21"/>
        <v>1.6538704482976341E-2</v>
      </c>
      <c r="AB40" s="38">
        <v>1183126</v>
      </c>
      <c r="AC40" s="38">
        <f t="shared" si="22"/>
        <v>4585739</v>
      </c>
      <c r="AD40" s="38">
        <v>718126</v>
      </c>
      <c r="AE40" s="38">
        <v>2778407</v>
      </c>
      <c r="AF40" s="114">
        <v>6</v>
      </c>
      <c r="AG40" s="114" t="s">
        <v>155</v>
      </c>
    </row>
    <row r="41" spans="1:33" s="127" customFormat="1" ht="15.75" customHeight="1">
      <c r="A41" s="153">
        <f t="shared" si="12"/>
        <v>41153</v>
      </c>
      <c r="B41" s="123" t="s">
        <v>39</v>
      </c>
      <c r="C41" s="43">
        <v>173.62559999999999</v>
      </c>
      <c r="D41" s="42">
        <f t="shared" ca="1" si="16"/>
        <v>1.7313093779140365E-2</v>
      </c>
      <c r="E41" s="42">
        <f t="shared" si="10"/>
        <v>1.9387166903854114E-2</v>
      </c>
      <c r="F41" s="42">
        <f t="shared" si="17"/>
        <v>2.4854366410510531E-2</v>
      </c>
      <c r="G41" s="42">
        <v>1.7145325840961956E-2</v>
      </c>
      <c r="H41" s="46">
        <v>7.4999999999999997E-2</v>
      </c>
      <c r="I41" s="45">
        <v>7.6666666666666675E-2</v>
      </c>
      <c r="J41" s="114">
        <v>2.0264000000000002</v>
      </c>
      <c r="K41" s="125">
        <v>2.0278625130018724</v>
      </c>
      <c r="L41" s="124">
        <v>2.6059504000000002</v>
      </c>
      <c r="M41" s="124">
        <v>2.5512538276076557</v>
      </c>
      <c r="N41" s="124">
        <v>3.2760808800000003</v>
      </c>
      <c r="O41" s="124">
        <v>3.2250449452610774</v>
      </c>
      <c r="P41" s="117">
        <v>3532.06</v>
      </c>
      <c r="Q41" s="116">
        <f t="shared" si="13"/>
        <v>1.4167087793448774E-2</v>
      </c>
      <c r="R41" s="39">
        <f t="shared" si="18"/>
        <v>5.2822033772001786E-2</v>
      </c>
      <c r="S41" s="117">
        <v>506.80399999999997</v>
      </c>
      <c r="T41" s="116">
        <f t="shared" si="14"/>
        <v>3.7805472394346618E-2</v>
      </c>
      <c r="U41" s="39">
        <f t="shared" si="11"/>
        <v>8.0663148355455849E-2</v>
      </c>
      <c r="V41" s="117">
        <v>564.13300000000004</v>
      </c>
      <c r="W41" s="116">
        <f t="shared" si="15"/>
        <v>5.1298345527258427E-2</v>
      </c>
      <c r="X41" s="115">
        <f t="shared" si="19"/>
        <v>9.0440789880620986E-2</v>
      </c>
      <c r="Y41" s="117">
        <v>231.01499999999999</v>
      </c>
      <c r="Z41" s="116">
        <f t="shared" si="20"/>
        <v>1.0900386830267284E-2</v>
      </c>
      <c r="AA41" s="115">
        <f t="shared" si="21"/>
        <v>1.9497168982819613E-2</v>
      </c>
      <c r="AB41" s="38">
        <v>1230449</v>
      </c>
      <c r="AC41" s="38">
        <f t="shared" si="22"/>
        <v>4703854</v>
      </c>
      <c r="AD41" s="38">
        <v>753551</v>
      </c>
      <c r="AE41" s="38">
        <v>2863346</v>
      </c>
      <c r="AF41" s="114">
        <v>5.5</v>
      </c>
      <c r="AG41" s="114" t="s">
        <v>155</v>
      </c>
    </row>
    <row r="42" spans="1:33" s="128" customFormat="1" ht="15.75" customHeight="1">
      <c r="A42" s="154">
        <f t="shared" si="12"/>
        <v>41244</v>
      </c>
      <c r="B42" s="112" t="s">
        <v>40</v>
      </c>
      <c r="C42" s="37">
        <v>171.91380000000001</v>
      </c>
      <c r="D42" s="36">
        <f t="shared" ca="1" si="16"/>
        <v>1.9211814943874916E-2</v>
      </c>
      <c r="E42" s="36">
        <f t="shared" ref="E42:E73" si="23">AVERAGE(C39:C42)/AVERAGE(C35:C38)-1</f>
        <v>1.9211814943874916E-2</v>
      </c>
      <c r="F42" s="36">
        <f t="shared" si="17"/>
        <v>2.4828180691497836E-2</v>
      </c>
      <c r="G42" s="36">
        <v>3.376741201117639E-4</v>
      </c>
      <c r="H42" s="49">
        <v>7.2499999999999995E-2</v>
      </c>
      <c r="I42" s="135">
        <v>7.2499999999999995E-2</v>
      </c>
      <c r="J42" s="129">
        <v>2.0516000000000001</v>
      </c>
      <c r="K42" s="134">
        <v>2.0596654545454545</v>
      </c>
      <c r="L42" s="133">
        <v>2.7066758800000001</v>
      </c>
      <c r="M42" s="133">
        <v>2.6871082075151516</v>
      </c>
      <c r="N42" s="133">
        <v>3.3348757999999998</v>
      </c>
      <c r="O42" s="133">
        <v>3.3227209667878785</v>
      </c>
      <c r="P42" s="132">
        <v>3602.46</v>
      </c>
      <c r="Q42" s="131">
        <f t="shared" si="13"/>
        <v>1.993171123933335E-2</v>
      </c>
      <c r="R42" s="48">
        <f t="shared" si="18"/>
        <v>5.8385947181474496E-2</v>
      </c>
      <c r="S42" s="132">
        <v>510.25200000000001</v>
      </c>
      <c r="T42" s="131">
        <f t="shared" si="14"/>
        <v>6.8034190732513267E-3</v>
      </c>
      <c r="U42" s="48">
        <f t="shared" si="11"/>
        <v>7.818244825167131E-2</v>
      </c>
      <c r="V42" s="132">
        <v>566.01800000000003</v>
      </c>
      <c r="W42" s="131">
        <f t="shared" si="15"/>
        <v>3.3414106247995345E-3</v>
      </c>
      <c r="X42" s="130">
        <f t="shared" si="19"/>
        <v>8.6333931501722638E-2</v>
      </c>
      <c r="Y42" s="132">
        <v>231.221</v>
      </c>
      <c r="Z42" s="131">
        <f t="shared" si="20"/>
        <v>8.9171698807444244E-4</v>
      </c>
      <c r="AA42" s="130">
        <f t="shared" si="21"/>
        <v>1.7595049796895523E-2</v>
      </c>
      <c r="AB42" s="47">
        <v>1271711</v>
      </c>
      <c r="AC42" s="47">
        <f t="shared" si="22"/>
        <v>4814760</v>
      </c>
      <c r="AD42" s="47">
        <v>790457</v>
      </c>
      <c r="AE42" s="47">
        <v>2956835</v>
      </c>
      <c r="AF42" s="129">
        <v>5.5</v>
      </c>
      <c r="AG42" s="129" t="s">
        <v>155</v>
      </c>
    </row>
    <row r="43" spans="1:33" s="127" customFormat="1" ht="15.75" customHeight="1">
      <c r="A43" s="153">
        <f t="shared" si="12"/>
        <v>41334</v>
      </c>
      <c r="B43" s="123" t="s">
        <v>41</v>
      </c>
      <c r="C43" s="43">
        <v>167.63140000000001</v>
      </c>
      <c r="D43" s="42">
        <f t="shared" ca="1" si="16"/>
        <v>2.721109278219136E-2</v>
      </c>
      <c r="E43" s="42">
        <f t="shared" si="23"/>
        <v>2.1684910170443272E-2</v>
      </c>
      <c r="F43" s="42">
        <f t="shared" si="17"/>
        <v>2.721109278219136E-2</v>
      </c>
      <c r="G43" s="42">
        <v>5.4284240475768186E-3</v>
      </c>
      <c r="H43" s="46">
        <v>7.2499999999999995E-2</v>
      </c>
      <c r="I43" s="45">
        <v>7.2499999999999995E-2</v>
      </c>
      <c r="J43" s="114">
        <v>2.0217000000000001</v>
      </c>
      <c r="K43" s="125">
        <v>1.9953666666666667</v>
      </c>
      <c r="L43" s="124">
        <v>2.5910107200000003</v>
      </c>
      <c r="M43" s="124">
        <v>2.6240401911111109</v>
      </c>
      <c r="N43" s="124">
        <v>3.07156881</v>
      </c>
      <c r="O43" s="124">
        <v>3.0737293255555556</v>
      </c>
      <c r="P43" s="117">
        <v>3672.42</v>
      </c>
      <c r="Q43" s="116">
        <f t="shared" si="13"/>
        <v>1.94200629569794E-2</v>
      </c>
      <c r="R43" s="39">
        <f t="shared" si="18"/>
        <v>6.588765923358908E-2</v>
      </c>
      <c r="S43" s="117">
        <v>514.52599999999995</v>
      </c>
      <c r="T43" s="116">
        <f t="shared" si="14"/>
        <v>8.376253302289749E-3</v>
      </c>
      <c r="U43" s="115">
        <f t="shared" si="11"/>
        <v>8.0560140791236634E-2</v>
      </c>
      <c r="V43" s="117">
        <v>567.89200000000005</v>
      </c>
      <c r="W43" s="116">
        <f t="shared" si="15"/>
        <v>3.3108487715938217E-3</v>
      </c>
      <c r="X43" s="115">
        <f t="shared" si="19"/>
        <v>8.9004713525786538E-2</v>
      </c>
      <c r="Y43" s="117">
        <v>232.28200000000001</v>
      </c>
      <c r="Z43" s="116">
        <f t="shared" si="20"/>
        <v>4.5886835538295756E-3</v>
      </c>
      <c r="AA43" s="115">
        <f t="shared" si="21"/>
        <v>1.5187472411246183E-2</v>
      </c>
      <c r="AB43" s="38">
        <v>1241614</v>
      </c>
      <c r="AC43" s="38">
        <f t="shared" si="22"/>
        <v>4926900</v>
      </c>
      <c r="AD43" s="38">
        <v>777713</v>
      </c>
      <c r="AE43" s="38">
        <v>3039847</v>
      </c>
      <c r="AF43" s="114">
        <v>5</v>
      </c>
      <c r="AG43" s="114" t="s">
        <v>155</v>
      </c>
    </row>
    <row r="44" spans="1:33" s="127" customFormat="1" ht="15.75" customHeight="1">
      <c r="A44" s="153">
        <f t="shared" si="12"/>
        <v>41426</v>
      </c>
      <c r="B44" s="123" t="s">
        <v>42</v>
      </c>
      <c r="C44" s="43">
        <v>174.72649999999999</v>
      </c>
      <c r="D44" s="42">
        <f t="shared" ca="1" si="16"/>
        <v>3.3808549174451974E-2</v>
      </c>
      <c r="E44" s="42">
        <f t="shared" si="23"/>
        <v>2.9284678007246656E-2</v>
      </c>
      <c r="F44" s="42">
        <f t="shared" si="17"/>
        <v>4.0218251960159712E-2</v>
      </c>
      <c r="G44" s="42">
        <v>1.3682683024511588E-2</v>
      </c>
      <c r="H44" s="46">
        <v>0.08</v>
      </c>
      <c r="I44" s="45">
        <v>7.8333333333333324E-2</v>
      </c>
      <c r="J44" s="114">
        <v>2.2317</v>
      </c>
      <c r="K44" s="125">
        <v>2.0712999999999999</v>
      </c>
      <c r="L44" s="124">
        <v>2.9034416999999997</v>
      </c>
      <c r="M44" s="124">
        <v>2.7049106699999999</v>
      </c>
      <c r="N44" s="124">
        <v>3.3950852100000004</v>
      </c>
      <c r="O44" s="124">
        <v>3.1720578633333334</v>
      </c>
      <c r="P44" s="117">
        <v>3715.92</v>
      </c>
      <c r="Q44" s="116">
        <f t="shared" si="13"/>
        <v>1.1845050402731649E-2</v>
      </c>
      <c r="R44" s="39">
        <f t="shared" si="18"/>
        <v>6.6959158358983917E-2</v>
      </c>
      <c r="S44" s="117">
        <v>519.15300000000002</v>
      </c>
      <c r="T44" s="116">
        <f t="shared" si="14"/>
        <v>8.9927428351532779E-3</v>
      </c>
      <c r="U44" s="115">
        <f t="shared" si="11"/>
        <v>6.3093078211581277E-2</v>
      </c>
      <c r="V44" s="117">
        <v>569.34500000000003</v>
      </c>
      <c r="W44" s="116">
        <f t="shared" si="15"/>
        <v>2.5585850830791568E-3</v>
      </c>
      <c r="X44" s="115">
        <f t="shared" si="19"/>
        <v>6.1011244749406446E-2</v>
      </c>
      <c r="Y44" s="117">
        <v>232.44499999999999</v>
      </c>
      <c r="Z44" s="116">
        <f t="shared" si="20"/>
        <v>7.0173323804678667E-4</v>
      </c>
      <c r="AA44" s="115">
        <f t="shared" si="21"/>
        <v>1.7157935271568725E-2</v>
      </c>
      <c r="AB44" s="38">
        <v>1322580</v>
      </c>
      <c r="AC44" s="38">
        <f t="shared" si="22"/>
        <v>5066354</v>
      </c>
      <c r="AD44" s="38">
        <v>805985</v>
      </c>
      <c r="AE44" s="38">
        <v>3127706</v>
      </c>
      <c r="AF44" s="114">
        <v>5</v>
      </c>
      <c r="AG44" s="114" t="s">
        <v>155</v>
      </c>
    </row>
    <row r="45" spans="1:33" s="127" customFormat="1" ht="15.75" customHeight="1">
      <c r="A45" s="153">
        <f t="shared" si="12"/>
        <v>41518</v>
      </c>
      <c r="B45" s="123" t="s">
        <v>43</v>
      </c>
      <c r="C45" s="43">
        <v>178.41589999999999</v>
      </c>
      <c r="D45" s="42">
        <f t="shared" ca="1" si="16"/>
        <v>3.1669570199256203E-2</v>
      </c>
      <c r="E45" s="42">
        <f t="shared" si="23"/>
        <v>2.996314102301989E-2</v>
      </c>
      <c r="F45" s="42">
        <f t="shared" si="17"/>
        <v>2.7589825463526063E-2</v>
      </c>
      <c r="G45" s="42">
        <v>4.8245070530721357E-3</v>
      </c>
      <c r="H45" s="46">
        <v>0.09</v>
      </c>
      <c r="I45" s="45">
        <v>8.8333333333333333E-2</v>
      </c>
      <c r="J45" s="114">
        <v>2.2170000000000001</v>
      </c>
      <c r="K45" s="125">
        <v>2.2888913702239786</v>
      </c>
      <c r="L45" s="124">
        <v>2.9989359000000002</v>
      </c>
      <c r="M45" s="124">
        <v>3.0557462756280191</v>
      </c>
      <c r="N45" s="124">
        <v>3.5884361999999999</v>
      </c>
      <c r="O45" s="124">
        <v>3.578071286313131</v>
      </c>
      <c r="P45" s="117">
        <v>3738.99</v>
      </c>
      <c r="Q45" s="116">
        <f t="shared" si="13"/>
        <v>6.2084221404119511E-3</v>
      </c>
      <c r="R45" s="39">
        <f t="shared" si="18"/>
        <v>5.858620748231913E-2</v>
      </c>
      <c r="S45" s="117">
        <v>529.08500000000004</v>
      </c>
      <c r="T45" s="116">
        <f t="shared" si="14"/>
        <v>1.9131161719184941E-2</v>
      </c>
      <c r="U45" s="39">
        <f t="shared" si="11"/>
        <v>4.3963741406934487E-2</v>
      </c>
      <c r="V45" s="117">
        <v>583.92600000000004</v>
      </c>
      <c r="W45" s="116">
        <f t="shared" si="15"/>
        <v>2.561013093993969E-2</v>
      </c>
      <c r="X45" s="115">
        <f t="shared" si="19"/>
        <v>3.5085697876209965E-2</v>
      </c>
      <c r="Y45" s="117">
        <v>233.54400000000001</v>
      </c>
      <c r="Z45" s="116">
        <f t="shared" si="20"/>
        <v>4.7280001720837461E-3</v>
      </c>
      <c r="AA45" s="115">
        <f t="shared" si="21"/>
        <v>1.0947341081747997E-2</v>
      </c>
      <c r="AB45" s="38">
        <v>1354134</v>
      </c>
      <c r="AC45" s="38">
        <f t="shared" si="22"/>
        <v>5190039</v>
      </c>
      <c r="AD45" s="38">
        <v>833145</v>
      </c>
      <c r="AE45" s="38">
        <v>3207300</v>
      </c>
      <c r="AF45" s="114">
        <v>5</v>
      </c>
      <c r="AG45" s="114" t="s">
        <v>155</v>
      </c>
    </row>
    <row r="46" spans="1:33" s="128" customFormat="1" ht="15.75" customHeight="1">
      <c r="A46" s="154">
        <f t="shared" si="12"/>
        <v>41609</v>
      </c>
      <c r="B46" s="112" t="s">
        <v>44</v>
      </c>
      <c r="C46" s="37">
        <v>176.2611</v>
      </c>
      <c r="D46" s="36">
        <f t="shared" ca="1" si="16"/>
        <v>3.0048269457775278E-2</v>
      </c>
      <c r="E46" s="36">
        <f t="shared" si="23"/>
        <v>3.0048269457775278E-2</v>
      </c>
      <c r="F46" s="36">
        <f t="shared" si="17"/>
        <v>2.5287673240891539E-2</v>
      </c>
      <c r="G46" s="36">
        <v>1.5889997738987027E-3</v>
      </c>
      <c r="H46" s="49">
        <v>0.1</v>
      </c>
      <c r="I46" s="135">
        <v>9.8333333333333342E-2</v>
      </c>
      <c r="J46" s="129">
        <v>2.3620999999999999</v>
      </c>
      <c r="K46" s="134">
        <v>2.2843666666666667</v>
      </c>
      <c r="L46" s="133">
        <v>3.2462340300000001</v>
      </c>
      <c r="M46" s="133">
        <v>3.1157238422222227</v>
      </c>
      <c r="N46" s="133">
        <v>3.9109289700000001</v>
      </c>
      <c r="O46" s="133">
        <v>3.7284671277777779</v>
      </c>
      <c r="P46" s="132">
        <v>3815.39</v>
      </c>
      <c r="Q46" s="131">
        <f t="shared" si="13"/>
        <v>2.043332557722799E-2</v>
      </c>
      <c r="R46" s="48">
        <f t="shared" si="18"/>
        <v>5.910683255331084E-2</v>
      </c>
      <c r="S46" s="132">
        <v>538.37</v>
      </c>
      <c r="T46" s="131">
        <f t="shared" si="14"/>
        <v>1.7549165067994643E-2</v>
      </c>
      <c r="U46" s="48">
        <f t="shared" si="11"/>
        <v>5.5106104434671455E-2</v>
      </c>
      <c r="V46" s="132">
        <v>595</v>
      </c>
      <c r="W46" s="131">
        <f t="shared" si="15"/>
        <v>1.896473183245817E-2</v>
      </c>
      <c r="X46" s="130">
        <f t="shared" si="19"/>
        <v>5.1203318622375926E-2</v>
      </c>
      <c r="Y46" s="132">
        <v>234.71899999999999</v>
      </c>
      <c r="Z46" s="131">
        <f t="shared" si="20"/>
        <v>5.0311718562667807E-3</v>
      </c>
      <c r="AA46" s="130">
        <f t="shared" si="21"/>
        <v>1.5128383667573297E-2</v>
      </c>
      <c r="AB46" s="47">
        <v>1413291</v>
      </c>
      <c r="AC46" s="47">
        <f t="shared" si="22"/>
        <v>5331619</v>
      </c>
      <c r="AD46" s="47">
        <v>873580</v>
      </c>
      <c r="AE46" s="47">
        <v>3290423</v>
      </c>
      <c r="AF46" s="129">
        <v>5</v>
      </c>
      <c r="AG46" s="129" t="s">
        <v>155</v>
      </c>
    </row>
    <row r="47" spans="1:33" s="127" customFormat="1" ht="15.75" customHeight="1">
      <c r="A47" s="153">
        <f t="shared" si="12"/>
        <v>41699</v>
      </c>
      <c r="B47" s="123" t="s">
        <v>45</v>
      </c>
      <c r="C47" s="43">
        <v>173.44710000000001</v>
      </c>
      <c r="D47" s="42">
        <f t="shared" ca="1" si="16"/>
        <v>3.469338083437834E-2</v>
      </c>
      <c r="E47" s="42">
        <f t="shared" si="23"/>
        <v>3.1871190404112459E-2</v>
      </c>
      <c r="F47" s="42">
        <f t="shared" si="17"/>
        <v>3.469338083437834E-2</v>
      </c>
      <c r="G47" s="42">
        <v>8.3600491513298181E-3</v>
      </c>
      <c r="H47" s="46">
        <v>0.1075</v>
      </c>
      <c r="I47" s="45">
        <v>0.10666666666666666</v>
      </c>
      <c r="J47" s="114">
        <v>2.2719</v>
      </c>
      <c r="K47" s="125">
        <v>2.3631333333333333</v>
      </c>
      <c r="L47" s="124">
        <v>3.12817911</v>
      </c>
      <c r="M47" s="124">
        <v>3.2341055088888884</v>
      </c>
      <c r="N47" s="124">
        <v>3.7854397799999999</v>
      </c>
      <c r="O47" s="124">
        <v>3.9264248044444447</v>
      </c>
      <c r="P47" s="117">
        <v>3898.38</v>
      </c>
      <c r="Q47" s="116">
        <f t="shared" si="13"/>
        <v>2.1751380592809788E-2</v>
      </c>
      <c r="R47" s="39">
        <f t="shared" si="18"/>
        <v>6.1528910091982913E-2</v>
      </c>
      <c r="S47" s="117">
        <v>552.08699999999999</v>
      </c>
      <c r="T47" s="116">
        <f t="shared" si="14"/>
        <v>2.5478759960621877E-2</v>
      </c>
      <c r="U47" s="115">
        <f t="shared" si="11"/>
        <v>7.3001170008901495E-2</v>
      </c>
      <c r="V47" s="117">
        <v>611.58299999999997</v>
      </c>
      <c r="W47" s="116">
        <f t="shared" si="15"/>
        <v>2.7870588235294091E-2</v>
      </c>
      <c r="X47" s="115">
        <f t="shared" si="19"/>
        <v>7.6935403210469433E-2</v>
      </c>
      <c r="Y47" s="117">
        <v>236.02799999999999</v>
      </c>
      <c r="Z47" s="116">
        <f t="shared" si="20"/>
        <v>5.5768812920982125E-3</v>
      </c>
      <c r="AA47" s="115">
        <f t="shared" si="21"/>
        <v>1.6126949139408042E-2</v>
      </c>
      <c r="AB47" s="38">
        <v>1385981</v>
      </c>
      <c r="AC47" s="38">
        <f t="shared" si="22"/>
        <v>5475986</v>
      </c>
      <c r="AD47" s="38">
        <v>873828</v>
      </c>
      <c r="AE47" s="38">
        <v>3386538</v>
      </c>
      <c r="AF47" s="114">
        <v>5</v>
      </c>
      <c r="AG47" s="114" t="s">
        <v>155</v>
      </c>
    </row>
    <row r="48" spans="1:33" s="127" customFormat="1" ht="15.75" customHeight="1">
      <c r="A48" s="153">
        <f t="shared" si="12"/>
        <v>41791</v>
      </c>
      <c r="B48" s="123" t="s">
        <v>46</v>
      </c>
      <c r="C48" s="43">
        <v>173.96600000000001</v>
      </c>
      <c r="D48" s="42">
        <f t="shared" ca="1" si="16"/>
        <v>1.476583423370692E-2</v>
      </c>
      <c r="E48" s="42">
        <f t="shared" si="23"/>
        <v>2.0632149595586569E-2</v>
      </c>
      <c r="F48" s="42">
        <f t="shared" si="17"/>
        <v>-4.3525166474460697E-3</v>
      </c>
      <c r="G48" s="42">
        <v>-1.4670003091187489E-2</v>
      </c>
      <c r="H48" s="46">
        <v>0.11</v>
      </c>
      <c r="I48" s="45">
        <v>0.11</v>
      </c>
      <c r="J48" s="114">
        <v>2.2143000000000002</v>
      </c>
      <c r="K48" s="125">
        <v>2.2289999999999996</v>
      </c>
      <c r="L48" s="124">
        <v>3.0318195600000002</v>
      </c>
      <c r="M48" s="124">
        <v>3.0607141999999996</v>
      </c>
      <c r="N48" s="124">
        <v>3.7877815799999999</v>
      </c>
      <c r="O48" s="124">
        <v>3.7695361999999992</v>
      </c>
      <c r="P48" s="117">
        <v>3958.32</v>
      </c>
      <c r="Q48" s="116">
        <f t="shared" si="13"/>
        <v>1.5375617564219013E-2</v>
      </c>
      <c r="R48" s="39">
        <f t="shared" si="18"/>
        <v>6.5232836013692452E-2</v>
      </c>
      <c r="S48" s="117">
        <v>551.55399999999997</v>
      </c>
      <c r="T48" s="116">
        <f t="shared" si="14"/>
        <v>-9.654275503679921E-4</v>
      </c>
      <c r="U48" s="115">
        <f t="shared" si="11"/>
        <v>6.2411273747815965E-2</v>
      </c>
      <c r="V48" s="117">
        <v>603.59400000000005</v>
      </c>
      <c r="W48" s="116">
        <f t="shared" si="15"/>
        <v>-1.3062822217098757E-2</v>
      </c>
      <c r="X48" s="115">
        <f t="shared" si="19"/>
        <v>6.0155090498731134E-2</v>
      </c>
      <c r="Y48" s="117">
        <v>237.23099999999999</v>
      </c>
      <c r="Z48" s="116">
        <f t="shared" si="20"/>
        <v>5.0968529157557896E-3</v>
      </c>
      <c r="AA48" s="115">
        <f t="shared" si="21"/>
        <v>2.0589816945944195E-2</v>
      </c>
      <c r="AB48" s="38">
        <v>1422322</v>
      </c>
      <c r="AC48" s="38">
        <f t="shared" si="22"/>
        <v>5575728</v>
      </c>
      <c r="AD48" s="38">
        <v>888391</v>
      </c>
      <c r="AE48" s="38">
        <v>3468944</v>
      </c>
      <c r="AF48" s="114">
        <v>5</v>
      </c>
      <c r="AG48" s="114" t="s">
        <v>155</v>
      </c>
    </row>
    <row r="49" spans="1:33" s="127" customFormat="1" ht="15.75" customHeight="1">
      <c r="A49" s="153">
        <f t="shared" si="12"/>
        <v>41883</v>
      </c>
      <c r="B49" s="123" t="s">
        <v>47</v>
      </c>
      <c r="C49" s="43">
        <v>177.27610000000001</v>
      </c>
      <c r="D49" s="42">
        <f t="shared" ca="1" si="16"/>
        <v>7.5184273863240225E-3</v>
      </c>
      <c r="E49" s="42">
        <f t="shared" si="23"/>
        <v>1.1928465299508861E-2</v>
      </c>
      <c r="F49" s="42">
        <f t="shared" si="17"/>
        <v>-6.3884440792552066E-3</v>
      </c>
      <c r="G49" s="42">
        <v>-6.0550256366609378E-4</v>
      </c>
      <c r="H49" s="46">
        <v>0.11</v>
      </c>
      <c r="I49" s="45">
        <v>0.11</v>
      </c>
      <c r="J49" s="114">
        <v>2.4468999999999999</v>
      </c>
      <c r="K49" s="125">
        <v>2.2754666666666665</v>
      </c>
      <c r="L49" s="124">
        <v>3.09067939</v>
      </c>
      <c r="M49" s="124">
        <v>2.9697115466666664</v>
      </c>
      <c r="N49" s="124">
        <v>3.9671589699999998</v>
      </c>
      <c r="O49" s="124">
        <v>3.769462231111111</v>
      </c>
      <c r="P49" s="117">
        <v>3991.24</v>
      </c>
      <c r="Q49" s="116">
        <f t="shared" si="13"/>
        <v>8.3166595929584641E-3</v>
      </c>
      <c r="R49" s="39">
        <f t="shared" si="18"/>
        <v>6.7464743152562567E-2</v>
      </c>
      <c r="S49" s="117">
        <v>547.83900000000006</v>
      </c>
      <c r="T49" s="116">
        <f t="shared" si="14"/>
        <v>-6.7355145643036574E-3</v>
      </c>
      <c r="U49" s="39">
        <f t="shared" si="11"/>
        <v>3.5446100343045073E-2</v>
      </c>
      <c r="V49" s="117">
        <v>594.97</v>
      </c>
      <c r="W49" s="116">
        <f t="shared" si="15"/>
        <v>-1.4287749712555198E-2</v>
      </c>
      <c r="X49" s="115">
        <f t="shared" si="19"/>
        <v>1.8913355459424519E-2</v>
      </c>
      <c r="Y49" s="117">
        <v>237.477</v>
      </c>
      <c r="Z49" s="116">
        <f t="shared" si="20"/>
        <v>1.0369639718250667E-3</v>
      </c>
      <c r="AA49" s="115">
        <f t="shared" si="21"/>
        <v>1.6840509711232077E-2</v>
      </c>
      <c r="AB49" s="38">
        <v>1462125</v>
      </c>
      <c r="AC49" s="38">
        <f t="shared" si="22"/>
        <v>5683719</v>
      </c>
      <c r="AD49" s="38">
        <v>912055</v>
      </c>
      <c r="AE49" s="38">
        <v>3547854</v>
      </c>
      <c r="AF49" s="114">
        <v>5</v>
      </c>
      <c r="AG49" s="114" t="s">
        <v>155</v>
      </c>
    </row>
    <row r="50" spans="1:33" s="128" customFormat="1" ht="15.75" customHeight="1">
      <c r="A50" s="154">
        <f t="shared" si="12"/>
        <v>41974</v>
      </c>
      <c r="B50" s="112" t="s">
        <v>48</v>
      </c>
      <c r="C50" s="37">
        <v>175.85830000000001</v>
      </c>
      <c r="D50" s="36">
        <f t="shared" ca="1" si="16"/>
        <v>5.0393459495359227E-3</v>
      </c>
      <c r="E50" s="36">
        <f t="shared" si="23"/>
        <v>5.0393459495359227E-3</v>
      </c>
      <c r="F50" s="36">
        <f t="shared" si="17"/>
        <v>-2.2852461490368015E-3</v>
      </c>
      <c r="G50" s="36">
        <v>5.241471944585907E-3</v>
      </c>
      <c r="H50" s="49">
        <v>0.11749999999999999</v>
      </c>
      <c r="I50" s="135">
        <v>0.11416666666666667</v>
      </c>
      <c r="J50" s="129">
        <v>2.6576</v>
      </c>
      <c r="K50" s="134">
        <v>2.5491333333333337</v>
      </c>
      <c r="L50" s="133">
        <v>3.2151644799999999</v>
      </c>
      <c r="M50" s="133">
        <v>3.1503039444444449</v>
      </c>
      <c r="N50" s="133">
        <v>4.1397435200000006</v>
      </c>
      <c r="O50" s="133">
        <v>4.0120809533333341</v>
      </c>
      <c r="P50" s="132">
        <v>4059.86</v>
      </c>
      <c r="Q50" s="131">
        <f t="shared" si="13"/>
        <v>1.7192651907677936E-2</v>
      </c>
      <c r="R50" s="48">
        <f t="shared" si="18"/>
        <v>6.4074707959081545E-2</v>
      </c>
      <c r="S50" s="132">
        <v>558.21299999999997</v>
      </c>
      <c r="T50" s="131">
        <f t="shared" si="14"/>
        <v>1.8936220312901986E-2</v>
      </c>
      <c r="U50" s="48">
        <f>Brasil!Q24</f>
        <v>3.6857551498040264E-2</v>
      </c>
      <c r="V50" s="132">
        <v>607.65599999999995</v>
      </c>
      <c r="W50" s="131">
        <f t="shared" si="15"/>
        <v>2.1322083466393194E-2</v>
      </c>
      <c r="X50" s="130">
        <f t="shared" si="19"/>
        <v>2.127058823529393E-2</v>
      </c>
      <c r="Y50" s="132">
        <v>236.25200000000001</v>
      </c>
      <c r="Z50" s="131">
        <f t="shared" si="20"/>
        <v>-5.158394286604584E-3</v>
      </c>
      <c r="AA50" s="130">
        <f t="shared" si="21"/>
        <v>6.5312139196231911E-3</v>
      </c>
      <c r="AB50" s="47">
        <v>1508525</v>
      </c>
      <c r="AC50" s="47">
        <f t="shared" si="22"/>
        <v>5778953</v>
      </c>
      <c r="AD50" s="47">
        <v>964130</v>
      </c>
      <c r="AE50" s="47">
        <v>3638404</v>
      </c>
      <c r="AF50" s="129">
        <v>5</v>
      </c>
      <c r="AG50" s="129" t="s">
        <v>155</v>
      </c>
    </row>
    <row r="51" spans="1:33" s="127" customFormat="1" ht="15.75" customHeight="1">
      <c r="A51" s="153">
        <f t="shared" si="12"/>
        <v>42064</v>
      </c>
      <c r="B51" s="123" t="s">
        <v>49</v>
      </c>
      <c r="C51" s="43">
        <v>170.63829999999999</v>
      </c>
      <c r="D51" s="42">
        <f t="shared" ca="1" si="16"/>
        <v>-1.6193986523845183E-2</v>
      </c>
      <c r="E51" s="42">
        <f t="shared" si="23"/>
        <v>-7.2730961601226163E-3</v>
      </c>
      <c r="F51" s="42">
        <f t="shared" si="17"/>
        <v>-1.6193986523845183E-2</v>
      </c>
      <c r="G51" s="42">
        <v>-7.9823881982765688E-3</v>
      </c>
      <c r="H51" s="46">
        <v>0.1275</v>
      </c>
      <c r="I51" s="45">
        <v>0.12416666666666666</v>
      </c>
      <c r="J51" s="114">
        <v>3.1966999999999999</v>
      </c>
      <c r="K51" s="125">
        <v>2.8656666666666664</v>
      </c>
      <c r="L51" s="124">
        <v>3.4303787699999995</v>
      </c>
      <c r="M51" s="124">
        <v>3.1730571777777774</v>
      </c>
      <c r="N51" s="124">
        <v>4.7368700600000002</v>
      </c>
      <c r="O51" s="124">
        <v>4.3286850222222215</v>
      </c>
      <c r="P51" s="117">
        <v>4215.26</v>
      </c>
      <c r="Q51" s="116">
        <f t="shared" si="13"/>
        <v>3.8277181971792196E-2</v>
      </c>
      <c r="R51" s="39">
        <f t="shared" si="18"/>
        <v>8.1285046609104405E-2</v>
      </c>
      <c r="S51" s="117">
        <v>569.53599999999994</v>
      </c>
      <c r="T51" s="116">
        <f t="shared" si="14"/>
        <v>2.0284371736236873E-2</v>
      </c>
      <c r="U51" s="115">
        <f>S51/S47-1</f>
        <v>3.1605525940657797E-2</v>
      </c>
      <c r="V51" s="117">
        <v>616.15700000000004</v>
      </c>
      <c r="W51" s="116">
        <f t="shared" si="15"/>
        <v>1.3989823189436201E-2</v>
      </c>
      <c r="X51" s="115">
        <f t="shared" si="19"/>
        <v>7.4789521618490173E-3</v>
      </c>
      <c r="Y51" s="117">
        <v>235.976</v>
      </c>
      <c r="Z51" s="116">
        <f t="shared" si="20"/>
        <v>-1.168244078357028E-3</v>
      </c>
      <c r="AA51" s="115">
        <f t="shared" si="21"/>
        <v>-2.2031284423873476E-4</v>
      </c>
      <c r="AB51" s="38">
        <v>1456659</v>
      </c>
      <c r="AC51" s="38">
        <f t="shared" si="22"/>
        <v>5849631</v>
      </c>
      <c r="AD51" s="38">
        <v>936567</v>
      </c>
      <c r="AE51" s="38">
        <v>3701143</v>
      </c>
      <c r="AF51" s="114">
        <v>5.5</v>
      </c>
      <c r="AG51" s="114" t="s">
        <v>155</v>
      </c>
    </row>
    <row r="52" spans="1:33" s="127" customFormat="1" ht="15.75" customHeight="1">
      <c r="A52" s="153">
        <f t="shared" si="12"/>
        <v>42156</v>
      </c>
      <c r="B52" s="123" t="s">
        <v>50</v>
      </c>
      <c r="C52" s="43">
        <v>169.1987</v>
      </c>
      <c r="D52" s="42">
        <f t="shared" ca="1" si="16"/>
        <v>-2.1807179982562541E-2</v>
      </c>
      <c r="E52" s="42">
        <f t="shared" si="23"/>
        <v>-1.2987934169702675E-2</v>
      </c>
      <c r="F52" s="42">
        <f t="shared" si="17"/>
        <v>-2.740363059448403E-2</v>
      </c>
      <c r="G52" s="42">
        <v>-2.3489952095389288E-2</v>
      </c>
      <c r="H52" s="46">
        <v>0.13750000000000001</v>
      </c>
      <c r="I52" s="45">
        <v>0.13416666666666666</v>
      </c>
      <c r="J52" s="114">
        <v>3.1029</v>
      </c>
      <c r="K52" s="125">
        <v>3.069433333333333</v>
      </c>
      <c r="L52" s="124">
        <v>3.4755582900000004</v>
      </c>
      <c r="M52" s="124">
        <v>3.4184279033333329</v>
      </c>
      <c r="N52" s="124">
        <v>4.8265609500000002</v>
      </c>
      <c r="O52" s="124">
        <v>4.7266203899999999</v>
      </c>
      <c r="P52" s="117">
        <v>4310.3900000000003</v>
      </c>
      <c r="Q52" s="116">
        <f t="shared" si="13"/>
        <v>2.2568002922714214E-2</v>
      </c>
      <c r="R52" s="39">
        <f t="shared" si="18"/>
        <v>8.894429960185124E-2</v>
      </c>
      <c r="S52" s="117">
        <v>582.40099999999995</v>
      </c>
      <c r="T52" s="116">
        <f t="shared" si="14"/>
        <v>2.2588563321721544E-2</v>
      </c>
      <c r="U52" s="115">
        <f>S52/S48-1</f>
        <v>5.5927434122497566E-2</v>
      </c>
      <c r="V52" s="117">
        <v>629.29399999999998</v>
      </c>
      <c r="W52" s="116">
        <f t="shared" si="15"/>
        <v>2.1320864649756466E-2</v>
      </c>
      <c r="X52" s="115">
        <f t="shared" si="19"/>
        <v>4.2578289379947343E-2</v>
      </c>
      <c r="Y52" s="117">
        <v>237.65700000000001</v>
      </c>
      <c r="Z52" s="116">
        <f t="shared" si="20"/>
        <v>7.1236057904193739E-3</v>
      </c>
      <c r="AA52" s="115">
        <f t="shared" si="21"/>
        <v>1.7957180975505249E-3</v>
      </c>
      <c r="AB52" s="38">
        <v>1479970</v>
      </c>
      <c r="AC52" s="38">
        <f t="shared" si="22"/>
        <v>5907279</v>
      </c>
      <c r="AD52" s="38">
        <v>938595</v>
      </c>
      <c r="AE52" s="38">
        <v>3751347</v>
      </c>
      <c r="AF52" s="114">
        <v>6</v>
      </c>
      <c r="AG52" s="114" t="s">
        <v>155</v>
      </c>
    </row>
    <row r="53" spans="1:33" s="127" customFormat="1" ht="15.75" customHeight="1">
      <c r="A53" s="153">
        <f t="shared" si="12"/>
        <v>42248</v>
      </c>
      <c r="B53" s="123" t="s">
        <v>51</v>
      </c>
      <c r="C53" s="43">
        <v>169.7191</v>
      </c>
      <c r="D53" s="42">
        <f t="shared" ca="1" si="16"/>
        <v>-2.884202686085402E-2</v>
      </c>
      <c r="E53" s="42">
        <f t="shared" si="23"/>
        <v>-2.2164053571273268E-2</v>
      </c>
      <c r="F53" s="42">
        <f t="shared" si="17"/>
        <v>-4.2628419736219447E-2</v>
      </c>
      <c r="G53" s="42">
        <v>-1.6474244338609667E-2</v>
      </c>
      <c r="H53" s="46">
        <v>0.14249999999999999</v>
      </c>
      <c r="I53" s="45">
        <v>0.14249999999999999</v>
      </c>
      <c r="J53" s="114">
        <v>3.9474999999999998</v>
      </c>
      <c r="K53" s="125">
        <v>3.5466000000000002</v>
      </c>
      <c r="L53" s="124">
        <v>4.4121207499999997</v>
      </c>
      <c r="M53" s="124">
        <v>3.9452378400000003</v>
      </c>
      <c r="N53" s="124">
        <v>5.9717779999999996</v>
      </c>
      <c r="O53" s="124">
        <v>5.4493509000000007</v>
      </c>
      <c r="P53" s="117">
        <v>4370.12</v>
      </c>
      <c r="Q53" s="116">
        <f t="shared" si="13"/>
        <v>1.3857214776389126E-2</v>
      </c>
      <c r="R53" s="39">
        <f t="shared" si="18"/>
        <v>9.4927892083663146E-2</v>
      </c>
      <c r="S53" s="117">
        <v>593.60599999999999</v>
      </c>
      <c r="T53" s="116">
        <f t="shared" si="14"/>
        <v>1.9239321361055328E-2</v>
      </c>
      <c r="U53" s="115">
        <f>S53/S49-1</f>
        <v>8.3540967327992322E-2</v>
      </c>
      <c r="V53" s="117">
        <v>643.41899999999998</v>
      </c>
      <c r="W53" s="116">
        <f t="shared" si="15"/>
        <v>2.2445788454998672E-2</v>
      </c>
      <c r="X53" s="115">
        <f t="shared" si="19"/>
        <v>8.1430996520832855E-2</v>
      </c>
      <c r="Y53" s="117">
        <v>237.49799999999999</v>
      </c>
      <c r="Z53" s="116">
        <f t="shared" si="20"/>
        <v>-6.6903141923035925E-4</v>
      </c>
      <c r="AA53" s="115">
        <f t="shared" si="21"/>
        <v>8.8429616341700878E-5</v>
      </c>
      <c r="AB53" s="38">
        <v>1508228</v>
      </c>
      <c r="AC53" s="38">
        <f t="shared" si="22"/>
        <v>5953382</v>
      </c>
      <c r="AD53" s="38">
        <v>959600</v>
      </c>
      <c r="AE53" s="38">
        <v>3798892</v>
      </c>
      <c r="AF53" s="114">
        <v>6.5</v>
      </c>
      <c r="AG53" s="114" t="s">
        <v>155</v>
      </c>
    </row>
    <row r="54" spans="1:33" s="128" customFormat="1" ht="15.75" customHeight="1">
      <c r="A54" s="154">
        <f t="shared" si="12"/>
        <v>42339</v>
      </c>
      <c r="B54" s="112" t="s">
        <v>52</v>
      </c>
      <c r="C54" s="37">
        <v>166.15170000000001</v>
      </c>
      <c r="D54" s="36">
        <f t="shared" ca="1" si="16"/>
        <v>-3.5457552842598106E-2</v>
      </c>
      <c r="E54" s="36">
        <f t="shared" si="23"/>
        <v>-3.5457552842598106E-2</v>
      </c>
      <c r="F54" s="36">
        <f t="shared" si="17"/>
        <v>-5.5195575073795244E-2</v>
      </c>
      <c r="G54" s="36">
        <v>-7.6688090408060239E-3</v>
      </c>
      <c r="H54" s="49">
        <v>0.14249999999999999</v>
      </c>
      <c r="I54" s="135">
        <v>0.14249999999999999</v>
      </c>
      <c r="J54" s="129">
        <v>3.9578000000000002</v>
      </c>
      <c r="K54" s="134">
        <v>3.8417666666666666</v>
      </c>
      <c r="L54" s="133">
        <v>4.2989623600000009</v>
      </c>
      <c r="M54" s="133">
        <v>4.1533339433333332</v>
      </c>
      <c r="N54" s="133">
        <v>5.8361718800000002</v>
      </c>
      <c r="O54" s="133">
        <v>5.7921035444444433</v>
      </c>
      <c r="P54" s="132">
        <v>4493.17</v>
      </c>
      <c r="Q54" s="131">
        <f t="shared" si="13"/>
        <v>2.8157121543573194E-2</v>
      </c>
      <c r="R54" s="48">
        <f t="shared" si="18"/>
        <v>0.1067302813397506</v>
      </c>
      <c r="S54" s="132">
        <v>617.04399999999998</v>
      </c>
      <c r="T54" s="131">
        <f t="shared" si="14"/>
        <v>3.9484102249640385E-2</v>
      </c>
      <c r="U54" s="48">
        <f>Brasil!R24</f>
        <v>0.10539166948817025</v>
      </c>
      <c r="V54" s="132">
        <v>675.71199999999999</v>
      </c>
      <c r="W54" s="131">
        <f t="shared" si="15"/>
        <v>5.0189689766699574E-2</v>
      </c>
      <c r="X54" s="130">
        <f t="shared" si="19"/>
        <v>0.11199757757678697</v>
      </c>
      <c r="Y54" s="132">
        <v>237.761</v>
      </c>
      <c r="Z54" s="131">
        <f t="shared" si="20"/>
        <v>1.1073777463388446E-3</v>
      </c>
      <c r="AA54" s="130">
        <f t="shared" si="21"/>
        <v>6.3872475153647912E-3</v>
      </c>
      <c r="AB54" s="47">
        <v>1550930</v>
      </c>
      <c r="AC54" s="47">
        <f t="shared" si="22"/>
        <v>5995787</v>
      </c>
      <c r="AD54" s="47">
        <v>1000430</v>
      </c>
      <c r="AE54" s="47">
        <v>3835192</v>
      </c>
      <c r="AF54" s="129">
        <v>7</v>
      </c>
      <c r="AG54" s="129" t="s">
        <v>155</v>
      </c>
    </row>
    <row r="55" spans="1:33" s="127" customFormat="1" ht="15.75" customHeight="1">
      <c r="A55" s="153">
        <f t="shared" si="12"/>
        <v>42430</v>
      </c>
      <c r="B55" s="123" t="s">
        <v>53</v>
      </c>
      <c r="C55" s="43">
        <v>161.87049999999999</v>
      </c>
      <c r="D55" s="42">
        <f t="shared" ca="1" si="16"/>
        <v>-5.13823684366288E-2</v>
      </c>
      <c r="E55" s="42">
        <f t="shared" si="23"/>
        <v>-4.4140736353021515E-2</v>
      </c>
      <c r="F55" s="42">
        <f t="shared" si="17"/>
        <v>-5.13823684366288E-2</v>
      </c>
      <c r="G55" s="42">
        <v>-1.433913091129313E-2</v>
      </c>
      <c r="H55" s="46">
        <v>0.14249999999999999</v>
      </c>
      <c r="I55" s="45">
        <v>0.14249999999999999</v>
      </c>
      <c r="J55" s="114">
        <v>3.59</v>
      </c>
      <c r="K55" s="125">
        <v>3.9049666666666667</v>
      </c>
      <c r="L55" s="124">
        <v>4.0854199999999992</v>
      </c>
      <c r="M55" s="124">
        <v>4.3063972399999999</v>
      </c>
      <c r="N55" s="124">
        <v>5.1552399999999992</v>
      </c>
      <c r="O55" s="124">
        <v>5.5347695877777783</v>
      </c>
      <c r="P55" s="117">
        <v>4610.92</v>
      </c>
      <c r="Q55" s="116">
        <f t="shared" si="13"/>
        <v>2.6206442222306281E-2</v>
      </c>
      <c r="R55" s="39">
        <f t="shared" si="18"/>
        <v>9.3863723708620617E-2</v>
      </c>
      <c r="S55" s="117">
        <v>635.34900000000005</v>
      </c>
      <c r="T55" s="116">
        <f t="shared" si="14"/>
        <v>2.9665631624325117E-2</v>
      </c>
      <c r="U55" s="115">
        <f t="shared" ref="U55:U86" si="24">(S55/S51-1)</f>
        <v>0.11555546971569863</v>
      </c>
      <c r="V55" s="117">
        <v>696.42399999999998</v>
      </c>
      <c r="W55" s="116">
        <f t="shared" si="15"/>
        <v>3.0652112142451227E-2</v>
      </c>
      <c r="X55" s="115">
        <f t="shared" si="19"/>
        <v>0.1302703694026035</v>
      </c>
      <c r="Y55" s="117">
        <v>238.08</v>
      </c>
      <c r="Z55" s="116">
        <f t="shared" si="20"/>
        <v>1.3416834552344437E-3</v>
      </c>
      <c r="AA55" s="115">
        <f t="shared" si="21"/>
        <v>8.9161609655219465E-3</v>
      </c>
      <c r="AB55" s="38">
        <v>1500299</v>
      </c>
      <c r="AC55" s="38">
        <f t="shared" si="22"/>
        <v>6039427</v>
      </c>
      <c r="AD55" s="38">
        <v>974593</v>
      </c>
      <c r="AE55" s="38">
        <v>3873218</v>
      </c>
      <c r="AF55" s="114">
        <v>7.5</v>
      </c>
      <c r="AG55" s="114" t="s">
        <v>155</v>
      </c>
    </row>
    <row r="56" spans="1:33" s="127" customFormat="1" ht="15.75" customHeight="1">
      <c r="A56" s="153">
        <f t="shared" si="12"/>
        <v>42522</v>
      </c>
      <c r="B56" s="123" t="s">
        <v>54</v>
      </c>
      <c r="C56" s="43">
        <v>163.75299999999999</v>
      </c>
      <c r="D56" s="42">
        <f t="shared" ca="1" si="16"/>
        <v>-4.1824462904274773E-2</v>
      </c>
      <c r="E56" s="42">
        <f t="shared" si="23"/>
        <v>-4.5423375336990701E-2</v>
      </c>
      <c r="F56" s="42">
        <f t="shared" si="17"/>
        <v>-3.2185235465757245E-2</v>
      </c>
      <c r="G56" s="42">
        <v>2.6542295657372428E-3</v>
      </c>
      <c r="H56" s="46">
        <v>0.14249999999999999</v>
      </c>
      <c r="I56" s="45">
        <v>0.14249999999999999</v>
      </c>
      <c r="J56" s="114">
        <v>3.2130000000000001</v>
      </c>
      <c r="K56" s="125">
        <v>3.5013666666666663</v>
      </c>
      <c r="L56" s="124">
        <v>3.5683578000000002</v>
      </c>
      <c r="M56" s="124">
        <v>3.9319180544444441</v>
      </c>
      <c r="N56" s="124">
        <v>4.2768243000000004</v>
      </c>
      <c r="O56" s="124">
        <v>4.9666886166666666</v>
      </c>
      <c r="P56" s="117">
        <v>4691.59</v>
      </c>
      <c r="Q56" s="116">
        <f t="shared" si="13"/>
        <v>1.749542390672576E-2</v>
      </c>
      <c r="R56" s="39">
        <f t="shared" si="18"/>
        <v>8.8437473175281056E-2</v>
      </c>
      <c r="S56" s="117">
        <v>653.49599999999998</v>
      </c>
      <c r="T56" s="116">
        <f t="shared" si="14"/>
        <v>2.8562254760769124E-2</v>
      </c>
      <c r="U56" s="115">
        <f t="shared" si="24"/>
        <v>0.12207224918913262</v>
      </c>
      <c r="V56" s="117">
        <v>720.875</v>
      </c>
      <c r="W56" s="116">
        <f t="shared" si="15"/>
        <v>3.5109358666559398E-2</v>
      </c>
      <c r="X56" s="115">
        <f t="shared" si="19"/>
        <v>0.14552975238918542</v>
      </c>
      <c r="Y56" s="117">
        <v>240.22200000000001</v>
      </c>
      <c r="Z56" s="116">
        <f t="shared" si="20"/>
        <v>8.9969758064516459E-3</v>
      </c>
      <c r="AA56" s="115">
        <f t="shared" si="21"/>
        <v>1.0792865347959424E-2</v>
      </c>
      <c r="AB56" s="38">
        <v>1559050</v>
      </c>
      <c r="AC56" s="38">
        <f t="shared" si="22"/>
        <v>6118507</v>
      </c>
      <c r="AD56" s="38">
        <v>986780</v>
      </c>
      <c r="AE56" s="38">
        <v>3921403</v>
      </c>
      <c r="AF56" s="114">
        <v>7.5</v>
      </c>
      <c r="AG56" s="114" t="s">
        <v>155</v>
      </c>
    </row>
    <row r="57" spans="1:33" s="127" customFormat="1" ht="15.75" customHeight="1">
      <c r="A57" s="153">
        <f t="shared" si="12"/>
        <v>42614</v>
      </c>
      <c r="B57" s="123" t="s">
        <v>55</v>
      </c>
      <c r="C57" s="43">
        <v>165.5539</v>
      </c>
      <c r="D57" s="42">
        <f t="shared" ca="1" si="16"/>
        <v>-3.6068060023224158E-2</v>
      </c>
      <c r="E57" s="42">
        <f t="shared" si="23"/>
        <v>-4.0975649183909835E-2</v>
      </c>
      <c r="F57" s="42">
        <f t="shared" si="17"/>
        <v>-2.4541728067141499E-2</v>
      </c>
      <c r="G57" s="42">
        <v>-5.3249475140144664E-3</v>
      </c>
      <c r="H57" s="46">
        <v>0.14249999999999999</v>
      </c>
      <c r="I57" s="45">
        <v>0.14249999999999999</v>
      </c>
      <c r="J57" s="114">
        <v>3.2624</v>
      </c>
      <c r="K57" s="125">
        <v>3.2479999999999998</v>
      </c>
      <c r="L57" s="124">
        <v>3.6653064</v>
      </c>
      <c r="M57" s="124">
        <v>3.6798757333333332</v>
      </c>
      <c r="N57" s="124">
        <v>4.23198528</v>
      </c>
      <c r="O57" s="124">
        <v>4.2592106666666671</v>
      </c>
      <c r="P57" s="117">
        <v>4740.53</v>
      </c>
      <c r="Q57" s="116">
        <f t="shared" si="13"/>
        <v>1.0431431561581439E-2</v>
      </c>
      <c r="R57" s="39">
        <f t="shared" si="18"/>
        <v>8.4759686232872333E-2</v>
      </c>
      <c r="S57" s="117">
        <v>656.89400000000001</v>
      </c>
      <c r="T57" s="116">
        <f t="shared" si="14"/>
        <v>5.1997257825602272E-3</v>
      </c>
      <c r="U57" s="115">
        <f t="shared" si="24"/>
        <v>0.10661617301711912</v>
      </c>
      <c r="V57" s="117">
        <v>722.42399999999998</v>
      </c>
      <c r="W57" s="116">
        <f t="shared" si="15"/>
        <v>2.1487775273105747E-3</v>
      </c>
      <c r="X57" s="115">
        <f t="shared" si="19"/>
        <v>0.12278934877583647</v>
      </c>
      <c r="Y57" s="117">
        <v>241.17599999999999</v>
      </c>
      <c r="Z57" s="116">
        <f t="shared" si="20"/>
        <v>3.9713265229661676E-3</v>
      </c>
      <c r="AA57" s="115">
        <f t="shared" si="21"/>
        <v>1.5486446201652182E-2</v>
      </c>
      <c r="AB57" s="38">
        <v>1577170</v>
      </c>
      <c r="AC57" s="38">
        <f t="shared" si="22"/>
        <v>6187449</v>
      </c>
      <c r="AD57" s="38">
        <v>1016029</v>
      </c>
      <c r="AE57" s="38">
        <v>3977832</v>
      </c>
      <c r="AF57" s="114">
        <v>7.5</v>
      </c>
      <c r="AG57" s="114" t="s">
        <v>155</v>
      </c>
    </row>
    <row r="58" spans="1:33" s="128" customFormat="1" ht="15.75" customHeight="1">
      <c r="A58" s="154">
        <f t="shared" si="12"/>
        <v>42705</v>
      </c>
      <c r="B58" s="112" t="s">
        <v>56</v>
      </c>
      <c r="C58" s="37">
        <v>162.3948</v>
      </c>
      <c r="D58" s="36">
        <f t="shared" ca="1" si="16"/>
        <v>-3.2759130499899647E-2</v>
      </c>
      <c r="E58" s="36">
        <f t="shared" si="23"/>
        <v>-3.2759130499899647E-2</v>
      </c>
      <c r="F58" s="36">
        <f t="shared" si="17"/>
        <v>-2.2611264284385868E-2</v>
      </c>
      <c r="G58" s="36">
        <v>-1.1625179606089553E-3</v>
      </c>
      <c r="H58" s="49">
        <v>0.13750000000000001</v>
      </c>
      <c r="I58" s="135">
        <v>0.13916666666666666</v>
      </c>
      <c r="J58" s="129">
        <v>3.2551999999999999</v>
      </c>
      <c r="K58" s="134">
        <v>3.2922999999999996</v>
      </c>
      <c r="L58" s="133">
        <v>3.4234938400000003</v>
      </c>
      <c r="M58" s="133">
        <v>3.5217733099999999</v>
      </c>
      <c r="N58" s="133">
        <v>4.0169167999999997</v>
      </c>
      <c r="O58" s="133">
        <v>4.0701607466666658</v>
      </c>
      <c r="P58" s="132">
        <v>4775.7</v>
      </c>
      <c r="Q58" s="131">
        <f t="shared" si="13"/>
        <v>7.4190016728088448E-3</v>
      </c>
      <c r="R58" s="48">
        <f t="shared" si="18"/>
        <v>6.2879882132213849E-2</v>
      </c>
      <c r="S58" s="132">
        <v>661.30399999999997</v>
      </c>
      <c r="T58" s="131">
        <f t="shared" si="14"/>
        <v>6.7134119051170948E-3</v>
      </c>
      <c r="U58" s="48">
        <f t="shared" si="24"/>
        <v>7.1729082528960708E-2</v>
      </c>
      <c r="V58" s="132">
        <v>727.32500000000005</v>
      </c>
      <c r="W58" s="107">
        <f t="shared" si="15"/>
        <v>6.7841046255385784E-3</v>
      </c>
      <c r="X58" s="106">
        <f t="shared" si="19"/>
        <v>7.6383133642735412E-2</v>
      </c>
      <c r="Y58" s="132">
        <v>242.637</v>
      </c>
      <c r="Z58" s="131">
        <f t="shared" si="20"/>
        <v>6.0578166981790638E-3</v>
      </c>
      <c r="AA58" s="130">
        <f t="shared" si="21"/>
        <v>2.0507989115119862E-2</v>
      </c>
      <c r="AB58" s="47">
        <v>1632808</v>
      </c>
      <c r="AC58" s="47">
        <f t="shared" si="22"/>
        <v>6269327</v>
      </c>
      <c r="AD58" s="47">
        <v>1050734</v>
      </c>
      <c r="AE58" s="47">
        <v>4028136</v>
      </c>
      <c r="AF58" s="129">
        <v>7.5</v>
      </c>
      <c r="AG58" s="129" t="s">
        <v>155</v>
      </c>
    </row>
    <row r="59" spans="1:33" s="127" customFormat="1" ht="15.75" customHeight="1">
      <c r="A59" s="153">
        <f t="shared" si="12"/>
        <v>42795</v>
      </c>
      <c r="B59" s="123" t="s">
        <v>57</v>
      </c>
      <c r="C59" s="43">
        <v>162.327</v>
      </c>
      <c r="D59" s="42">
        <f t="shared" ca="1" si="16"/>
        <v>2.8201556182256837E-3</v>
      </c>
      <c r="E59" s="42">
        <f t="shared" si="23"/>
        <v>-1.9359012804750164E-2</v>
      </c>
      <c r="F59" s="42">
        <f t="shared" si="17"/>
        <v>2.8201556182256837E-3</v>
      </c>
      <c r="G59" s="42">
        <v>1.0353247502770779E-2</v>
      </c>
      <c r="H59" s="46">
        <v>0.1225</v>
      </c>
      <c r="I59" s="45">
        <v>0.125</v>
      </c>
      <c r="J59" s="114">
        <v>3.1219999999999999</v>
      </c>
      <c r="K59" s="125">
        <v>3.1418999999999997</v>
      </c>
      <c r="L59" s="124">
        <v>3.3255543999999997</v>
      </c>
      <c r="M59" s="124">
        <v>3.3540829799999998</v>
      </c>
      <c r="N59" s="124">
        <v>3.9181099999999995</v>
      </c>
      <c r="O59" s="124">
        <v>3.9283175699999995</v>
      </c>
      <c r="P59" s="117">
        <v>4821.6899999999996</v>
      </c>
      <c r="Q59" s="116">
        <f t="shared" si="13"/>
        <v>9.6300018845405511E-3</v>
      </c>
      <c r="R59" s="39">
        <f t="shared" si="18"/>
        <v>4.5711051156818838E-2</v>
      </c>
      <c r="S59" s="117">
        <v>666.197</v>
      </c>
      <c r="T59" s="116">
        <f t="shared" si="14"/>
        <v>7.3990176983655953E-3</v>
      </c>
      <c r="U59" s="115">
        <f t="shared" si="24"/>
        <v>4.8552842610911418E-2</v>
      </c>
      <c r="V59" s="117">
        <v>730.42499999999995</v>
      </c>
      <c r="W59" s="116">
        <f t="shared" si="15"/>
        <v>4.2621936548308259E-3</v>
      </c>
      <c r="X59" s="115">
        <f t="shared" si="19"/>
        <v>4.8822269192331014E-2</v>
      </c>
      <c r="Y59" s="117">
        <v>243.892</v>
      </c>
      <c r="Z59" s="116">
        <f t="shared" si="20"/>
        <v>5.1723356289437028E-3</v>
      </c>
      <c r="AA59" s="115">
        <f t="shared" si="21"/>
        <v>2.44119623655914E-2</v>
      </c>
      <c r="AB59" s="38">
        <v>1585673</v>
      </c>
      <c r="AC59" s="38">
        <f t="shared" si="22"/>
        <v>6354701</v>
      </c>
      <c r="AD59" s="38">
        <v>1017563</v>
      </c>
      <c r="AE59" s="38">
        <v>4071106</v>
      </c>
      <c r="AF59" s="114">
        <v>7.5</v>
      </c>
      <c r="AG59" s="114" t="s">
        <v>155</v>
      </c>
    </row>
    <row r="60" spans="1:33" s="127" customFormat="1" ht="15.75" customHeight="1">
      <c r="A60" s="153">
        <f t="shared" si="12"/>
        <v>42887</v>
      </c>
      <c r="B60" s="123" t="s">
        <v>58</v>
      </c>
      <c r="C60" s="43">
        <v>165.04249999999999</v>
      </c>
      <c r="D60" s="42">
        <f t="shared" ca="1" si="16"/>
        <v>5.3620208615166032E-3</v>
      </c>
      <c r="E60" s="42">
        <f t="shared" si="23"/>
        <v>-9.3365883878364642E-3</v>
      </c>
      <c r="F60" s="42">
        <f t="shared" si="17"/>
        <v>7.8746648916356854E-3</v>
      </c>
      <c r="G60" s="42">
        <v>8.3696663280157235E-3</v>
      </c>
      <c r="H60" s="46">
        <v>0.10249999999999999</v>
      </c>
      <c r="I60" s="45">
        <v>0.10916666666666666</v>
      </c>
      <c r="J60" s="114">
        <v>3.3081999999999998</v>
      </c>
      <c r="K60" s="125">
        <v>3.2140333333333331</v>
      </c>
      <c r="L60" s="124">
        <v>3.7799493200000001</v>
      </c>
      <c r="M60" s="124">
        <v>3.5897538299999998</v>
      </c>
      <c r="N60" s="124">
        <v>4.3089304999999998</v>
      </c>
      <c r="O60" s="124">
        <v>4.1638873177777773</v>
      </c>
      <c r="P60" s="117">
        <v>4832.2700000000004</v>
      </c>
      <c r="Q60" s="116">
        <f t="shared" si="13"/>
        <v>2.1942513931838548E-3</v>
      </c>
      <c r="R60" s="39">
        <f t="shared" si="18"/>
        <v>2.9985569924055655E-2</v>
      </c>
      <c r="S60" s="117">
        <v>648.40899999999999</v>
      </c>
      <c r="T60" s="116">
        <f t="shared" si="14"/>
        <v>-2.6700810721153045E-2</v>
      </c>
      <c r="U60" s="115">
        <f t="shared" si="24"/>
        <v>-7.7842863613548641E-3</v>
      </c>
      <c r="V60" s="117">
        <v>697.72299999999996</v>
      </c>
      <c r="W60" s="116">
        <f t="shared" si="15"/>
        <v>-4.4771194852311957E-2</v>
      </c>
      <c r="X60" s="115">
        <f t="shared" si="19"/>
        <v>-3.2116525056355205E-2</v>
      </c>
      <c r="Y60" s="117">
        <v>244.16300000000001</v>
      </c>
      <c r="Z60" s="116">
        <f t="shared" si="20"/>
        <v>1.1111475571154994E-3</v>
      </c>
      <c r="AA60" s="115">
        <f t="shared" si="21"/>
        <v>1.6405658099591269E-2</v>
      </c>
      <c r="AB60" s="38">
        <v>1630730</v>
      </c>
      <c r="AC60" s="38">
        <f t="shared" si="22"/>
        <v>6426381</v>
      </c>
      <c r="AD60" s="38">
        <v>1035708</v>
      </c>
      <c r="AE60" s="38">
        <v>4120034</v>
      </c>
      <c r="AF60" s="114">
        <v>7</v>
      </c>
      <c r="AG60" s="114" t="s">
        <v>155</v>
      </c>
    </row>
    <row r="61" spans="1:33" s="127" customFormat="1" ht="15.75" customHeight="1">
      <c r="A61" s="153">
        <f t="shared" si="12"/>
        <v>42979</v>
      </c>
      <c r="B61" s="123" t="s">
        <v>59</v>
      </c>
      <c r="C61" s="43">
        <v>168.27019999999999</v>
      </c>
      <c r="D61" s="42">
        <f t="shared" ca="1" si="16"/>
        <v>9.0849049650900682E-3</v>
      </c>
      <c r="E61" s="42">
        <f t="shared" si="23"/>
        <v>1.0731306433870991E-3</v>
      </c>
      <c r="F61" s="42">
        <f t="shared" si="17"/>
        <v>1.6407345281506336E-2</v>
      </c>
      <c r="G61" s="42">
        <v>2.174928686142108E-3</v>
      </c>
      <c r="H61" s="46">
        <v>8.2500000000000004E-2</v>
      </c>
      <c r="I61" s="45">
        <v>8.9166666666666658E-2</v>
      </c>
      <c r="J61" s="114">
        <v>3.1625000000000001</v>
      </c>
      <c r="K61" s="125">
        <v>3.1630666666666669</v>
      </c>
      <c r="L61" s="124">
        <v>3.7361775000000002</v>
      </c>
      <c r="M61" s="124">
        <v>3.749920968888889</v>
      </c>
      <c r="N61" s="124">
        <v>4.2371175000000001</v>
      </c>
      <c r="O61" s="124">
        <v>4.1692381733333335</v>
      </c>
      <c r="P61" s="117">
        <v>4860.83</v>
      </c>
      <c r="Q61" s="116">
        <f t="shared" si="13"/>
        <v>5.9102657757119648E-3</v>
      </c>
      <c r="R61" s="39">
        <f t="shared" si="18"/>
        <v>2.5376909332922803E-2</v>
      </c>
      <c r="S61" s="117">
        <v>647.4</v>
      </c>
      <c r="T61" s="116">
        <f t="shared" si="14"/>
        <v>-1.5561165869073523E-3</v>
      </c>
      <c r="U61" s="115">
        <f t="shared" si="24"/>
        <v>-1.4452864541311117E-2</v>
      </c>
      <c r="V61" s="117">
        <v>694.39700000000005</v>
      </c>
      <c r="W61" s="116">
        <f t="shared" si="15"/>
        <v>-4.7669347291116049E-3</v>
      </c>
      <c r="X61" s="115">
        <f t="shared" si="19"/>
        <v>-3.8795776441535645E-2</v>
      </c>
      <c r="Y61" s="117">
        <v>246.435</v>
      </c>
      <c r="Z61" s="116">
        <f t="shared" si="20"/>
        <v>9.3052591916056304E-3</v>
      </c>
      <c r="AA61" s="115">
        <f t="shared" si="21"/>
        <v>2.1805652303711787E-2</v>
      </c>
      <c r="AB61" s="38">
        <v>1648635</v>
      </c>
      <c r="AC61" s="38">
        <f t="shared" si="22"/>
        <v>6497846</v>
      </c>
      <c r="AD61" s="38">
        <v>1070402</v>
      </c>
      <c r="AE61" s="38">
        <v>4174407</v>
      </c>
      <c r="AF61" s="114">
        <v>7</v>
      </c>
      <c r="AG61" s="114" t="s">
        <v>155</v>
      </c>
    </row>
    <row r="62" spans="1:33" s="128" customFormat="1" ht="15.75" customHeight="1">
      <c r="A62" s="154">
        <f t="shared" si="12"/>
        <v>43070</v>
      </c>
      <c r="B62" s="112" t="s">
        <v>60</v>
      </c>
      <c r="C62" s="37">
        <v>166.57839999999999</v>
      </c>
      <c r="D62" s="36">
        <f t="shared" ca="1" si="16"/>
        <v>1.3228683839367816E-2</v>
      </c>
      <c r="E62" s="36">
        <f t="shared" si="23"/>
        <v>1.3228683839367816E-2</v>
      </c>
      <c r="F62" s="36">
        <f t="shared" si="17"/>
        <v>2.5761908632542241E-2</v>
      </c>
      <c r="G62" s="36">
        <v>5.4242640783499496E-3</v>
      </c>
      <c r="H62" s="49">
        <v>7.0000000000000007E-2</v>
      </c>
      <c r="I62" s="135">
        <v>7.3333333333333334E-2</v>
      </c>
      <c r="J62" s="129">
        <v>3.3125</v>
      </c>
      <c r="K62" s="134">
        <v>3.2480333333333333</v>
      </c>
      <c r="L62" s="133">
        <v>3.9766562499999996</v>
      </c>
      <c r="M62" s="133">
        <v>3.8494608388888891</v>
      </c>
      <c r="N62" s="133">
        <v>4.4761812499999998</v>
      </c>
      <c r="O62" s="133">
        <v>4.3654650677777775</v>
      </c>
      <c r="P62" s="132">
        <v>4916.46</v>
      </c>
      <c r="Q62" s="131">
        <f t="shared" si="13"/>
        <v>1.1444547536120453E-2</v>
      </c>
      <c r="R62" s="48">
        <f t="shared" si="18"/>
        <v>2.9474213204347066E-2</v>
      </c>
      <c r="S62" s="132">
        <v>657.85900000000004</v>
      </c>
      <c r="T62" s="131">
        <f t="shared" si="14"/>
        <v>1.6155390793945124E-2</v>
      </c>
      <c r="U62" s="48">
        <f t="shared" si="24"/>
        <v>-5.2094044493907754E-3</v>
      </c>
      <c r="V62" s="132">
        <v>708.79700000000003</v>
      </c>
      <c r="W62" s="107">
        <f t="shared" si="15"/>
        <v>2.0737416780314488E-2</v>
      </c>
      <c r="X62" s="106">
        <f t="shared" si="19"/>
        <v>-2.5474169044099937E-2</v>
      </c>
      <c r="Y62" s="132">
        <v>247.80500000000001</v>
      </c>
      <c r="Z62" s="131">
        <f t="shared" si="20"/>
        <v>5.5592752652828814E-3</v>
      </c>
      <c r="AA62" s="130">
        <f t="shared" si="21"/>
        <v>2.1299307195522532E-2</v>
      </c>
      <c r="AB62" s="47">
        <v>1720441</v>
      </c>
      <c r="AC62" s="47">
        <f t="shared" si="22"/>
        <v>6585479</v>
      </c>
      <c r="AD62" s="47">
        <v>1123586</v>
      </c>
      <c r="AE62" s="47">
        <v>4247259</v>
      </c>
      <c r="AF62" s="129">
        <v>7.0000000000000009</v>
      </c>
      <c r="AG62" s="129" t="s">
        <v>155</v>
      </c>
    </row>
    <row r="63" spans="1:33" s="127" customFormat="1" ht="15.75" customHeight="1">
      <c r="A63" s="153">
        <f t="shared" si="12"/>
        <v>43160</v>
      </c>
      <c r="B63" s="123" t="s">
        <v>61</v>
      </c>
      <c r="C63" s="43">
        <v>165.41929999999999</v>
      </c>
      <c r="D63" s="42">
        <f t="shared" ca="1" si="16"/>
        <v>1.9049819192124451E-2</v>
      </c>
      <c r="E63" s="42">
        <f t="shared" si="23"/>
        <v>1.7249548834783468E-2</v>
      </c>
      <c r="F63" s="42">
        <f t="shared" si="17"/>
        <v>1.9049819192124451E-2</v>
      </c>
      <c r="G63" s="42">
        <v>6.2578839046159018E-3</v>
      </c>
      <c r="H63" s="46">
        <v>6.5000000000000002E-2</v>
      </c>
      <c r="I63" s="45">
        <v>6.7500000000000004E-2</v>
      </c>
      <c r="J63" s="114">
        <v>3.3062999999999998</v>
      </c>
      <c r="K63" s="125">
        <v>3.2439666666666667</v>
      </c>
      <c r="L63" s="124">
        <v>4.0746841199999997</v>
      </c>
      <c r="M63" s="124">
        <v>3.9935392311111113</v>
      </c>
      <c r="N63" s="124">
        <v>4.6337794499999996</v>
      </c>
      <c r="O63" s="124">
        <v>4.5378768377777776</v>
      </c>
      <c r="P63" s="117">
        <v>4950.95</v>
      </c>
      <c r="Q63" s="116">
        <f t="shared" si="13"/>
        <v>7.0152101308664783E-3</v>
      </c>
      <c r="R63" s="39">
        <f t="shared" si="18"/>
        <v>2.6808027890635966E-2</v>
      </c>
      <c r="S63" s="117">
        <v>667.524</v>
      </c>
      <c r="T63" s="116">
        <f t="shared" si="14"/>
        <v>1.4691598047605892E-2</v>
      </c>
      <c r="U63" s="115">
        <f t="shared" si="24"/>
        <v>1.9919032958719551E-3</v>
      </c>
      <c r="V63" s="117">
        <v>721.48800000000006</v>
      </c>
      <c r="W63" s="116">
        <f t="shared" si="15"/>
        <v>1.7904985489498371E-2</v>
      </c>
      <c r="X63" s="115">
        <f t="shared" si="19"/>
        <v>-1.223534243762181E-2</v>
      </c>
      <c r="Y63" s="117">
        <v>249.577</v>
      </c>
      <c r="Z63" s="116">
        <f t="shared" si="20"/>
        <v>7.150783882488243E-3</v>
      </c>
      <c r="AA63" s="115">
        <f t="shared" si="21"/>
        <v>2.3309497646499366E-2</v>
      </c>
      <c r="AB63" s="38">
        <v>1682083</v>
      </c>
      <c r="AC63" s="38">
        <f t="shared" si="22"/>
        <v>6681889</v>
      </c>
      <c r="AD63" s="38">
        <v>1088772</v>
      </c>
      <c r="AE63" s="38">
        <v>4318468</v>
      </c>
      <c r="AF63" s="114">
        <v>6.75</v>
      </c>
      <c r="AG63" s="114" t="s">
        <v>155</v>
      </c>
    </row>
    <row r="64" spans="1:33" s="127" customFormat="1" ht="15.75" customHeight="1">
      <c r="A64" s="153">
        <f t="shared" si="12"/>
        <v>43252</v>
      </c>
      <c r="B64" s="123" t="s">
        <v>62</v>
      </c>
      <c r="C64" s="43">
        <v>167.7114</v>
      </c>
      <c r="D64" s="42">
        <f t="shared" ca="1" si="16"/>
        <v>1.7598462898956502E-2</v>
      </c>
      <c r="E64" s="42">
        <f t="shared" si="23"/>
        <v>1.9320537717401942E-2</v>
      </c>
      <c r="F64" s="42">
        <f t="shared" si="17"/>
        <v>1.6170986261114573E-2</v>
      </c>
      <c r="G64" s="42">
        <v>-1.2746321174226249E-3</v>
      </c>
      <c r="H64" s="46">
        <v>6.5000000000000002E-2</v>
      </c>
      <c r="I64" s="45">
        <v>6.5000000000000002E-2</v>
      </c>
      <c r="J64" s="114">
        <v>3.88</v>
      </c>
      <c r="K64" s="125">
        <v>3.6088333333333331</v>
      </c>
      <c r="L64" s="124">
        <v>4.5333920000000001</v>
      </c>
      <c r="M64" s="124">
        <v>4.2650395277777777</v>
      </c>
      <c r="N64" s="124">
        <v>5.1243159999999994</v>
      </c>
      <c r="O64" s="124">
        <v>4.844016688888888</v>
      </c>
      <c r="P64" s="117">
        <v>5044.46</v>
      </c>
      <c r="Q64" s="116">
        <f t="shared" si="13"/>
        <v>1.8887284258576775E-2</v>
      </c>
      <c r="R64" s="39">
        <f t="shared" si="18"/>
        <v>4.3911039739087387E-2</v>
      </c>
      <c r="S64" s="117">
        <v>693.28700000000003</v>
      </c>
      <c r="T64" s="116">
        <f t="shared" si="14"/>
        <v>3.8594867001036759E-2</v>
      </c>
      <c r="U64" s="115">
        <f t="shared" si="24"/>
        <v>6.9212487797054134E-2</v>
      </c>
      <c r="V64" s="117">
        <v>758.26900000000001</v>
      </c>
      <c r="W64" s="116">
        <f t="shared" si="15"/>
        <v>5.0979364868161348E-2</v>
      </c>
      <c r="X64" s="115">
        <f t="shared" si="19"/>
        <v>8.6776557459049108E-2</v>
      </c>
      <c r="Y64" s="117">
        <v>251.018</v>
      </c>
      <c r="Z64" s="116">
        <f t="shared" si="20"/>
        <v>5.7737692175161559E-3</v>
      </c>
      <c r="AA64" s="115">
        <f t="shared" si="21"/>
        <v>2.8075506935940187E-2</v>
      </c>
      <c r="AB64" s="38">
        <v>1734099</v>
      </c>
      <c r="AC64" s="38">
        <f t="shared" si="22"/>
        <v>6785258</v>
      </c>
      <c r="AD64" s="38">
        <v>1099647</v>
      </c>
      <c r="AE64" s="38">
        <v>4382407</v>
      </c>
      <c r="AF64" s="114">
        <v>6.6</v>
      </c>
      <c r="AG64" s="114">
        <v>2.58</v>
      </c>
    </row>
    <row r="65" spans="1:33" s="127" customFormat="1" ht="15.75" customHeight="1">
      <c r="A65" s="153">
        <f t="shared" si="12"/>
        <v>43344</v>
      </c>
      <c r="B65" s="123" t="s">
        <v>63</v>
      </c>
      <c r="C65" s="43">
        <v>171.7312</v>
      </c>
      <c r="D65" s="42">
        <f t="shared" ca="1" si="16"/>
        <v>1.8606661250097467E-2</v>
      </c>
      <c r="E65" s="42">
        <f t="shared" si="23"/>
        <v>2.0372488068634675E-2</v>
      </c>
      <c r="F65" s="42">
        <f t="shared" si="17"/>
        <v>2.0568110099114412E-2</v>
      </c>
      <c r="G65" s="42">
        <v>9.5658889247638434E-3</v>
      </c>
      <c r="H65" s="46">
        <v>6.5000000000000002E-2</v>
      </c>
      <c r="I65" s="45">
        <v>6.5000000000000002E-2</v>
      </c>
      <c r="J65" s="114">
        <v>4.05</v>
      </c>
      <c r="K65" s="125">
        <v>3.956433333333333</v>
      </c>
      <c r="L65" s="124">
        <v>4.6996200000000004</v>
      </c>
      <c r="M65" s="124">
        <v>4.6022551344444445</v>
      </c>
      <c r="N65" s="124">
        <v>5.2775549999999996</v>
      </c>
      <c r="O65" s="124">
        <v>5.1585296611111113</v>
      </c>
      <c r="P65" s="117">
        <v>5080.83</v>
      </c>
      <c r="Q65" s="116">
        <f t="shared" si="13"/>
        <v>7.2098896611332286E-3</v>
      </c>
      <c r="R65" s="39">
        <f t="shared" si="18"/>
        <v>4.5259760164416463E-2</v>
      </c>
      <c r="S65" s="117">
        <v>712.37300000000005</v>
      </c>
      <c r="T65" s="116">
        <f t="shared" si="14"/>
        <v>2.7529724342155504E-2</v>
      </c>
      <c r="U65" s="115">
        <f t="shared" si="24"/>
        <v>0.10035990114303384</v>
      </c>
      <c r="V65" s="117">
        <v>786.50099999999998</v>
      </c>
      <c r="W65" s="116">
        <f t="shared" si="15"/>
        <v>3.7232169586254971E-2</v>
      </c>
      <c r="X65" s="115">
        <f t="shared" si="19"/>
        <v>0.13263882188431109</v>
      </c>
      <c r="Y65" s="117">
        <v>252.18199999999999</v>
      </c>
      <c r="Z65" s="116">
        <f t="shared" si="20"/>
        <v>4.637117656901113E-3</v>
      </c>
      <c r="AA65" s="115">
        <f t="shared" si="21"/>
        <v>2.3320551058088279E-2</v>
      </c>
      <c r="AB65" s="38">
        <v>1767856</v>
      </c>
      <c r="AC65" s="38">
        <f t="shared" si="22"/>
        <v>6904479</v>
      </c>
      <c r="AD65" s="38">
        <v>1143238</v>
      </c>
      <c r="AE65" s="38">
        <v>4455243</v>
      </c>
      <c r="AF65" s="114">
        <v>6.56</v>
      </c>
      <c r="AG65" s="114">
        <v>3.1300000000000003</v>
      </c>
    </row>
    <row r="66" spans="1:33" s="126" customFormat="1" ht="15.75" customHeight="1">
      <c r="A66" s="154">
        <f t="shared" si="12"/>
        <v>43435</v>
      </c>
      <c r="B66" s="112" t="s">
        <v>64</v>
      </c>
      <c r="C66" s="37">
        <v>169.16800000000001</v>
      </c>
      <c r="D66" s="36">
        <f t="shared" ca="1" si="16"/>
        <v>1.7836721768855313E-2</v>
      </c>
      <c r="E66" s="36">
        <f t="shared" si="23"/>
        <v>1.7836721768855313E-2</v>
      </c>
      <c r="F66" s="36">
        <f t="shared" si="17"/>
        <v>1.5545833073195681E-2</v>
      </c>
      <c r="G66" s="36">
        <v>-2.4388671583602806E-3</v>
      </c>
      <c r="H66" s="35">
        <v>6.5000000000000002E-2</v>
      </c>
      <c r="I66" s="111">
        <v>6.5000000000000002E-2</v>
      </c>
      <c r="J66" s="105">
        <v>3.8763999999999998</v>
      </c>
      <c r="K66" s="110">
        <v>3.8142333333333336</v>
      </c>
      <c r="L66" s="109">
        <v>4.4450678799999999</v>
      </c>
      <c r="M66" s="109">
        <v>4.335003324444445</v>
      </c>
      <c r="N66" s="109">
        <v>4.9439605599999998</v>
      </c>
      <c r="O66" s="109">
        <v>4.8655631811111117</v>
      </c>
      <c r="P66" s="108">
        <v>5100.6099999999997</v>
      </c>
      <c r="Q66" s="107">
        <f t="shared" si="13"/>
        <v>3.8930647158041953E-3</v>
      </c>
      <c r="R66" s="34">
        <f t="shared" si="18"/>
        <v>3.7455811701915476E-2</v>
      </c>
      <c r="S66" s="108">
        <v>707.44100000000003</v>
      </c>
      <c r="T66" s="107">
        <f t="shared" si="14"/>
        <v>-6.9233393180258007E-3</v>
      </c>
      <c r="U66" s="34">
        <f t="shared" si="24"/>
        <v>7.5368734029632511E-2</v>
      </c>
      <c r="V66" s="108">
        <v>775.63300000000004</v>
      </c>
      <c r="W66" s="107">
        <f t="shared" si="15"/>
        <v>-1.3818164248996401E-2</v>
      </c>
      <c r="X66" s="106">
        <f t="shared" si="19"/>
        <v>9.429498149681792E-2</v>
      </c>
      <c r="Y66" s="108">
        <v>252.767</v>
      </c>
      <c r="Z66" s="107">
        <f t="shared" si="20"/>
        <v>2.3197531941216987E-3</v>
      </c>
      <c r="AA66" s="106">
        <f t="shared" si="21"/>
        <v>2.0023809043401064E-2</v>
      </c>
      <c r="AB66" s="47">
        <v>1820103</v>
      </c>
      <c r="AC66" s="47">
        <f t="shared" si="22"/>
        <v>7004141</v>
      </c>
      <c r="AD66" s="47">
        <v>1194145</v>
      </c>
      <c r="AE66" s="47">
        <v>4525802</v>
      </c>
      <c r="AF66" s="105">
        <v>6.98</v>
      </c>
      <c r="AG66" s="105">
        <v>2.98</v>
      </c>
    </row>
    <row r="67" spans="1:33" s="127" customFormat="1" ht="15.75" customHeight="1">
      <c r="A67" s="153">
        <f t="shared" si="12"/>
        <v>43525</v>
      </c>
      <c r="B67" s="123" t="s">
        <v>65</v>
      </c>
      <c r="C67" s="43">
        <v>166.9102</v>
      </c>
      <c r="D67" s="42">
        <f t="shared" ca="1" si="16"/>
        <v>9.0128540019212E-3</v>
      </c>
      <c r="E67" s="42">
        <f t="shared" si="23"/>
        <v>1.5346821573809732E-2</v>
      </c>
      <c r="F67" s="42">
        <f t="shared" si="17"/>
        <v>9.0128540019212E-3</v>
      </c>
      <c r="G67" s="42">
        <v>2.8987785603922234E-3</v>
      </c>
      <c r="H67" s="46">
        <v>6.5000000000000002E-2</v>
      </c>
      <c r="I67" s="45">
        <v>6.5000000000000002E-2</v>
      </c>
      <c r="J67" s="114">
        <v>3.9205000000000001</v>
      </c>
      <c r="K67" s="125">
        <v>3.7681333333333336</v>
      </c>
      <c r="L67" s="124">
        <v>4.3980169</v>
      </c>
      <c r="M67" s="124">
        <v>4.2750728711111119</v>
      </c>
      <c r="N67" s="124">
        <v>5.1103717500000005</v>
      </c>
      <c r="O67" s="124">
        <v>4.949694342222223</v>
      </c>
      <c r="P67" s="117">
        <v>5177.47</v>
      </c>
      <c r="Q67" s="116">
        <f t="shared" si="13"/>
        <v>1.5068785890315128E-2</v>
      </c>
      <c r="R67" s="39">
        <f t="shared" si="18"/>
        <v>4.5752835314434748E-2</v>
      </c>
      <c r="S67" s="117">
        <v>722.70699999999999</v>
      </c>
      <c r="T67" s="116">
        <f t="shared" si="14"/>
        <v>2.1579184695260656E-2</v>
      </c>
      <c r="U67" s="115">
        <f t="shared" si="24"/>
        <v>8.2668188709319912E-2</v>
      </c>
      <c r="V67" s="117">
        <v>796.10599999999999</v>
      </c>
      <c r="W67" s="116">
        <f t="shared" si="15"/>
        <v>2.639521526288835E-2</v>
      </c>
      <c r="X67" s="115">
        <f t="shared" si="19"/>
        <v>0.10342237154325495</v>
      </c>
      <c r="Y67" s="117">
        <v>254.27699999999999</v>
      </c>
      <c r="Z67" s="116">
        <f t="shared" si="20"/>
        <v>5.9738810841605261E-3</v>
      </c>
      <c r="AA67" s="115">
        <f t="shared" si="21"/>
        <v>1.8831863513063984E-2</v>
      </c>
      <c r="AB67" s="38">
        <v>1757554</v>
      </c>
      <c r="AC67" s="38">
        <f t="shared" si="22"/>
        <v>7079612</v>
      </c>
      <c r="AD67" s="38">
        <v>1155353</v>
      </c>
      <c r="AE67" s="38">
        <v>4592383</v>
      </c>
      <c r="AF67" s="114">
        <v>7.03</v>
      </c>
      <c r="AG67" s="114">
        <v>2.84</v>
      </c>
    </row>
    <row r="68" spans="1:33" s="127" customFormat="1" ht="15.75" customHeight="1">
      <c r="A68" s="153">
        <f t="shared" ref="A68:A99" si="25">EDATE(A67,3)</f>
        <v>43617</v>
      </c>
      <c r="B68" s="123" t="s">
        <v>66</v>
      </c>
      <c r="C68" s="43">
        <v>169.67789999999999</v>
      </c>
      <c r="D68" s="42">
        <f t="shared" ca="1" si="16"/>
        <v>1.0378509095679389E-2</v>
      </c>
      <c r="E68" s="42">
        <f t="shared" si="23"/>
        <v>1.4233974016859552E-2</v>
      </c>
      <c r="F68" s="42">
        <f t="shared" si="17"/>
        <v>1.1725499876573675E-2</v>
      </c>
      <c r="G68" s="42">
        <v>5.8356566720005887E-3</v>
      </c>
      <c r="H68" s="46">
        <v>6.5000000000000002E-2</v>
      </c>
      <c r="I68" s="45">
        <v>6.5000000000000002E-2</v>
      </c>
      <c r="J68" s="114">
        <v>3.8498999999999999</v>
      </c>
      <c r="K68" s="125">
        <v>3.9183999999999997</v>
      </c>
      <c r="L68" s="124">
        <v>4.3784912699999996</v>
      </c>
      <c r="M68" s="124">
        <v>4.4091142933333325</v>
      </c>
      <c r="N68" s="124">
        <v>4.8878330400000003</v>
      </c>
      <c r="O68" s="124">
        <v>5.0099356266666657</v>
      </c>
      <c r="P68" s="117">
        <v>5214.2700000000004</v>
      </c>
      <c r="Q68" s="116">
        <f t="shared" ref="Q68:Q99" si="26">(P68/P67)-1</f>
        <v>7.1077186347772159E-3</v>
      </c>
      <c r="R68" s="39">
        <f t="shared" si="18"/>
        <v>3.3662671524801624E-2</v>
      </c>
      <c r="S68" s="117">
        <v>738.42100000000005</v>
      </c>
      <c r="T68" s="116">
        <f t="shared" ref="T68:T99" si="27">(S68/S67)-1</f>
        <v>2.1743251414473752E-2</v>
      </c>
      <c r="U68" s="115">
        <f t="shared" si="24"/>
        <v>6.5101465915270218E-2</v>
      </c>
      <c r="V68" s="117">
        <v>818.26800000000003</v>
      </c>
      <c r="W68" s="116">
        <f t="shared" ref="W68:W94" si="28">(V68/V67)-1</f>
        <v>2.7838001472165752E-2</v>
      </c>
      <c r="X68" s="115">
        <f t="shared" si="19"/>
        <v>7.9126273129984215E-2</v>
      </c>
      <c r="Y68" s="117">
        <v>255.21299999999999</v>
      </c>
      <c r="Z68" s="116">
        <f t="shared" si="20"/>
        <v>3.6810250238912268E-3</v>
      </c>
      <c r="AA68" s="115">
        <f t="shared" si="21"/>
        <v>1.671194894390049E-2</v>
      </c>
      <c r="AB68" s="38">
        <v>1826761</v>
      </c>
      <c r="AC68" s="38">
        <f t="shared" si="22"/>
        <v>7172274</v>
      </c>
      <c r="AD68" s="38">
        <v>1172601</v>
      </c>
      <c r="AE68" s="38">
        <v>4665337</v>
      </c>
      <c r="AF68" s="114">
        <v>6.26</v>
      </c>
      <c r="AG68" s="114">
        <v>2.64</v>
      </c>
    </row>
    <row r="69" spans="1:33" ht="15.75" customHeight="1">
      <c r="A69" s="153">
        <f t="shared" si="25"/>
        <v>43709</v>
      </c>
      <c r="B69" s="123" t="s">
        <v>67</v>
      </c>
      <c r="C69" s="43">
        <v>173.63659999999999</v>
      </c>
      <c r="D69" s="42">
        <f t="shared" ca="1" si="16"/>
        <v>1.062231077449094E-2</v>
      </c>
      <c r="E69" s="42">
        <f t="shared" si="23"/>
        <v>1.1843793111614209E-2</v>
      </c>
      <c r="F69" s="42">
        <f t="shared" si="17"/>
        <v>1.1095246524801539E-2</v>
      </c>
      <c r="G69" s="42">
        <v>2.0588699684709333E-4</v>
      </c>
      <c r="H69" s="46">
        <v>5.5E-2</v>
      </c>
      <c r="I69" s="45">
        <v>0.06</v>
      </c>
      <c r="J69" s="114">
        <v>4.157</v>
      </c>
      <c r="K69" s="125">
        <v>3.9797666666666665</v>
      </c>
      <c r="L69" s="124">
        <v>4.5307143000000005</v>
      </c>
      <c r="M69" s="124">
        <v>4.3720390011111112</v>
      </c>
      <c r="N69" s="124">
        <v>5.1085373000000001</v>
      </c>
      <c r="O69" s="124">
        <v>4.8558459688888886</v>
      </c>
      <c r="P69" s="117">
        <v>5227.84</v>
      </c>
      <c r="Q69" s="116">
        <f t="shared" si="26"/>
        <v>2.6024735964957912E-3</v>
      </c>
      <c r="R69" s="39">
        <f t="shared" si="18"/>
        <v>2.8934248931768991E-2</v>
      </c>
      <c r="S69" s="117">
        <v>736.36199999999997</v>
      </c>
      <c r="T69" s="116">
        <f t="shared" si="27"/>
        <v>-2.7883822372333222E-3</v>
      </c>
      <c r="U69" s="115">
        <f t="shared" si="24"/>
        <v>3.3674774310648914E-2</v>
      </c>
      <c r="V69" s="117">
        <v>811.49300000000005</v>
      </c>
      <c r="W69" s="116">
        <f t="shared" si="28"/>
        <v>-8.2796834289010635E-3</v>
      </c>
      <c r="X69" s="115">
        <f t="shared" si="19"/>
        <v>3.1776183374210731E-2</v>
      </c>
      <c r="Y69" s="117">
        <v>256.43</v>
      </c>
      <c r="Z69" s="116">
        <f t="shared" si="20"/>
        <v>4.7685658645915119E-3</v>
      </c>
      <c r="AA69" s="115">
        <f t="shared" si="21"/>
        <v>1.6844977040391562E-2</v>
      </c>
      <c r="AB69" s="38">
        <v>1880610</v>
      </c>
      <c r="AC69" s="38">
        <f t="shared" si="22"/>
        <v>7285028</v>
      </c>
      <c r="AD69" s="38">
        <v>1216014</v>
      </c>
      <c r="AE69" s="38">
        <v>4738113</v>
      </c>
      <c r="AF69" s="114">
        <v>5.95</v>
      </c>
      <c r="AG69" s="114">
        <v>2.0299999999999998</v>
      </c>
    </row>
    <row r="70" spans="1:33" s="126" customFormat="1" ht="15.75" customHeight="1">
      <c r="A70" s="154">
        <f t="shared" si="25"/>
        <v>43800</v>
      </c>
      <c r="B70" s="112" t="s">
        <v>68</v>
      </c>
      <c r="C70" s="37">
        <v>172.0335</v>
      </c>
      <c r="D70" s="36">
        <f t="shared" ca="1" si="16"/>
        <v>1.2207618682791299E-2</v>
      </c>
      <c r="E70" s="36">
        <f t="shared" si="23"/>
        <v>1.2207618682791299E-2</v>
      </c>
      <c r="F70" s="36">
        <f t="shared" si="17"/>
        <v>1.693878274851035E-2</v>
      </c>
      <c r="G70" s="36">
        <v>8.7947914319426168E-3</v>
      </c>
      <c r="H70" s="35">
        <v>4.4999999999999998E-2</v>
      </c>
      <c r="I70" s="111">
        <v>4.8333333333333332E-2</v>
      </c>
      <c r="J70" s="105">
        <v>4.0309999999999997</v>
      </c>
      <c r="K70" s="110">
        <v>4.1183000000000005</v>
      </c>
      <c r="L70" s="109">
        <v>4.5199602999999993</v>
      </c>
      <c r="M70" s="109">
        <v>4.5827069633333331</v>
      </c>
      <c r="N70" s="109">
        <v>5.3426873999999991</v>
      </c>
      <c r="O70" s="109">
        <v>5.3704004766666662</v>
      </c>
      <c r="P70" s="108">
        <v>5320.25</v>
      </c>
      <c r="Q70" s="107">
        <f t="shared" si="26"/>
        <v>1.7676516496296646E-2</v>
      </c>
      <c r="R70" s="34">
        <f t="shared" si="18"/>
        <v>4.306151617159526E-2</v>
      </c>
      <c r="S70" s="108">
        <v>759.11199999999997</v>
      </c>
      <c r="T70" s="107">
        <f t="shared" si="27"/>
        <v>3.089513038424041E-2</v>
      </c>
      <c r="U70" s="34">
        <f t="shared" si="24"/>
        <v>7.3039306458065001E-2</v>
      </c>
      <c r="V70" s="108">
        <v>846.03599999999994</v>
      </c>
      <c r="W70" s="107">
        <f t="shared" si="28"/>
        <v>4.256721869443103E-2</v>
      </c>
      <c r="X70" s="106">
        <f t="shared" si="19"/>
        <v>9.0768443323066217E-2</v>
      </c>
      <c r="Y70" s="108">
        <v>258.63</v>
      </c>
      <c r="Z70" s="107">
        <f t="shared" si="20"/>
        <v>8.579339390866858E-3</v>
      </c>
      <c r="AA70" s="106">
        <f t="shared" si="21"/>
        <v>2.3195274699624457E-2</v>
      </c>
      <c r="AB70" s="47">
        <v>1924206</v>
      </c>
      <c r="AC70" s="47">
        <f t="shared" si="22"/>
        <v>7389131</v>
      </c>
      <c r="AD70" s="47">
        <v>1269611</v>
      </c>
      <c r="AE70" s="47">
        <v>4813579</v>
      </c>
      <c r="AF70" s="105">
        <v>5.57</v>
      </c>
      <c r="AG70" s="105">
        <v>1.68</v>
      </c>
    </row>
    <row r="71" spans="1:33" s="127" customFormat="1" ht="15.75" customHeight="1">
      <c r="A71" s="153">
        <f t="shared" si="25"/>
        <v>43891</v>
      </c>
      <c r="B71" s="123" t="s">
        <v>69</v>
      </c>
      <c r="C71" s="43">
        <v>167.60120000000001</v>
      </c>
      <c r="D71" s="42">
        <f t="shared" ref="D71:D106" ca="1" si="29">AVERAGE(OFFSET($C$1,MATCH(EDATE(A71,0),$A$1:$A$300,0)-1,,IF(MONTH($A71)=3,-1,IF(MONTH($A71)=6,-2,IF(MONTH($A71)=9,-3,-4)))))/AVERAGE(OFFSET($C$1,MATCH(EDATE(A71,-12),$A$1:$A$300,0)-1,,IF(MONTH($A71)=3,-1,IF(MONTH($A71)=6,-2,IF(MONTH($A71)=9,-3,-4)))))-1</f>
        <v>4.1399507040313921E-3</v>
      </c>
      <c r="E71" s="42">
        <f t="shared" si="23"/>
        <v>1.099655258579757E-2</v>
      </c>
      <c r="F71" s="42">
        <f t="shared" ref="F71:F102" si="30">C71/C67-1</f>
        <v>4.1399507040313921E-3</v>
      </c>
      <c r="G71" s="42">
        <v>-2.2933451813868189E-2</v>
      </c>
      <c r="H71" s="46">
        <v>3.7499999999999999E-2</v>
      </c>
      <c r="I71" s="45">
        <v>4.1666666666666671E-2</v>
      </c>
      <c r="J71" s="114">
        <v>5.2053000000000003</v>
      </c>
      <c r="K71" s="125">
        <v>4.4665333333333335</v>
      </c>
      <c r="L71" s="124">
        <v>5.7419664299999997</v>
      </c>
      <c r="M71" s="124">
        <v>4.9379461497777779</v>
      </c>
      <c r="N71" s="124">
        <v>6.4649825999999999</v>
      </c>
      <c r="O71" s="124">
        <v>5.7244580044444451</v>
      </c>
      <c r="P71" s="117">
        <v>5348.49</v>
      </c>
      <c r="Q71" s="116">
        <f t="shared" si="26"/>
        <v>5.3080212396032778E-3</v>
      </c>
      <c r="R71" s="39">
        <f t="shared" ref="R71:R102" si="31">P71/P67-1</f>
        <v>3.303157719890204E-2</v>
      </c>
      <c r="S71" s="117">
        <v>771.90800000000002</v>
      </c>
      <c r="T71" s="116">
        <f t="shared" si="27"/>
        <v>1.6856537638714864E-2</v>
      </c>
      <c r="U71" s="115">
        <f t="shared" si="24"/>
        <v>6.8078764976678086E-2</v>
      </c>
      <c r="V71" s="117">
        <v>863.62199999999996</v>
      </c>
      <c r="W71" s="116">
        <f t="shared" si="28"/>
        <v>2.0786349517041947E-2</v>
      </c>
      <c r="X71" s="115">
        <f t="shared" ref="X71:X94" si="32">(V71/V67-1)</f>
        <v>8.4807801976118702E-2</v>
      </c>
      <c r="Y71" s="117">
        <v>258.07600000000002</v>
      </c>
      <c r="Z71" s="116">
        <f t="shared" ref="Z71:Z102" si="33">(Y71/Y70)-1</f>
        <v>-2.1420562193092962E-3</v>
      </c>
      <c r="AA71" s="115">
        <f t="shared" ref="AA71:AA102" si="34">(Y71/Y67)-1</f>
        <v>1.4940399642909163E-2</v>
      </c>
      <c r="AB71" s="38">
        <v>1868095</v>
      </c>
      <c r="AC71" s="38">
        <f t="shared" ref="AC71:AC102" si="35">SUM(AB68:AB71)</f>
        <v>7499672</v>
      </c>
      <c r="AD71" s="38">
        <v>1211460</v>
      </c>
      <c r="AE71" s="38">
        <v>4869686</v>
      </c>
      <c r="AF71" s="114">
        <v>5.09</v>
      </c>
      <c r="AG71" s="114">
        <v>1.83</v>
      </c>
    </row>
    <row r="72" spans="1:33" s="127" customFormat="1" ht="15.75" customHeight="1">
      <c r="A72" s="153">
        <f t="shared" si="25"/>
        <v>43983</v>
      </c>
      <c r="B72" s="123" t="s">
        <v>70</v>
      </c>
      <c r="C72" s="43">
        <v>152.47649999999999</v>
      </c>
      <c r="D72" s="42">
        <f t="shared" ca="1" si="29"/>
        <v>-4.9052239220578553E-2</v>
      </c>
      <c r="E72" s="42">
        <f t="shared" si="23"/>
        <v>-1.7328000096828444E-2</v>
      </c>
      <c r="F72" s="42">
        <f t="shared" si="30"/>
        <v>-0.10137678507336556</v>
      </c>
      <c r="G72" s="42">
        <v>-8.8789583878151723E-2</v>
      </c>
      <c r="H72" s="46">
        <v>2.2499999999999999E-2</v>
      </c>
      <c r="I72" s="45">
        <v>0.03</v>
      </c>
      <c r="J72" s="114">
        <v>5.4668999999999999</v>
      </c>
      <c r="K72" s="125">
        <v>5.3896333333333333</v>
      </c>
      <c r="L72" s="124">
        <v>6.1415154599999999</v>
      </c>
      <c r="M72" s="124">
        <v>5.9806964555555551</v>
      </c>
      <c r="N72" s="124">
        <v>6.7795026900000002</v>
      </c>
      <c r="O72" s="124">
        <v>6.731652033333333</v>
      </c>
      <c r="P72" s="117">
        <v>5325.46</v>
      </c>
      <c r="Q72" s="116">
        <f t="shared" si="26"/>
        <v>-4.3058882039602731E-3</v>
      </c>
      <c r="R72" s="39">
        <f t="shared" si="31"/>
        <v>2.1324173853674466E-2</v>
      </c>
      <c r="S72" s="117">
        <v>792.42899999999997</v>
      </c>
      <c r="T72" s="116">
        <f t="shared" si="27"/>
        <v>2.6584774351347429E-2</v>
      </c>
      <c r="U72" s="115">
        <f t="shared" si="24"/>
        <v>7.313984840626131E-2</v>
      </c>
      <c r="V72" s="117">
        <v>898.18299999999999</v>
      </c>
      <c r="W72" s="116">
        <f t="shared" si="28"/>
        <v>4.0018665573595902E-2</v>
      </c>
      <c r="X72" s="115">
        <f t="shared" si="32"/>
        <v>9.7663601656181154E-2</v>
      </c>
      <c r="Y72" s="117">
        <v>257.04199999999997</v>
      </c>
      <c r="Z72" s="116">
        <f t="shared" si="33"/>
        <v>-4.0065717075592477E-3</v>
      </c>
      <c r="AA72" s="115">
        <f t="shared" si="34"/>
        <v>7.1665628318304808E-3</v>
      </c>
      <c r="AB72" s="38">
        <v>1752724</v>
      </c>
      <c r="AC72" s="38">
        <f t="shared" si="35"/>
        <v>7425635</v>
      </c>
      <c r="AD72" s="38">
        <v>1066604</v>
      </c>
      <c r="AE72" s="38">
        <v>4763689</v>
      </c>
      <c r="AF72" s="114">
        <v>4.9400000000000004</v>
      </c>
      <c r="AG72" s="114">
        <v>2.2599999999999998</v>
      </c>
    </row>
    <row r="73" spans="1:33" ht="15.75" customHeight="1">
      <c r="A73" s="153">
        <f t="shared" si="25"/>
        <v>44075</v>
      </c>
      <c r="B73" s="123" t="s">
        <v>71</v>
      </c>
      <c r="C73" s="43">
        <v>168.3655</v>
      </c>
      <c r="D73" s="42">
        <f t="shared" ca="1" si="29"/>
        <v>-4.2690014811121335E-2</v>
      </c>
      <c r="E73" s="42">
        <f t="shared" si="23"/>
        <v>-2.7842512879517445E-2</v>
      </c>
      <c r="F73" s="42">
        <f t="shared" si="30"/>
        <v>-3.0357079095075568E-2</v>
      </c>
      <c r="G73" s="42">
        <v>7.9256735051361549E-2</v>
      </c>
      <c r="H73" s="46">
        <v>0.02</v>
      </c>
      <c r="I73" s="45">
        <v>2.0833333333333336E-2</v>
      </c>
      <c r="J73" s="114">
        <v>5.61</v>
      </c>
      <c r="K73" s="125">
        <v>5.3844333333333338</v>
      </c>
      <c r="L73" s="124">
        <v>6.6113850000000012</v>
      </c>
      <c r="M73" s="124">
        <v>6.3713999633333342</v>
      </c>
      <c r="N73" s="124">
        <v>7.248120000000001</v>
      </c>
      <c r="O73" s="124">
        <v>7.0670687500000007</v>
      </c>
      <c r="P73" s="117">
        <v>5391.75</v>
      </c>
      <c r="Q73" s="116">
        <f t="shared" si="26"/>
        <v>1.2447750992402584E-2</v>
      </c>
      <c r="R73" s="39">
        <f t="shared" si="31"/>
        <v>3.1353293138274951E-2</v>
      </c>
      <c r="S73" s="117">
        <v>868.44200000000001</v>
      </c>
      <c r="T73" s="116">
        <f t="shared" si="27"/>
        <v>9.5924051239921759E-2</v>
      </c>
      <c r="U73" s="115">
        <f t="shared" si="24"/>
        <v>0.17936829983078972</v>
      </c>
      <c r="V73" s="117">
        <v>1016.468</v>
      </c>
      <c r="W73" s="116">
        <f t="shared" si="28"/>
        <v>0.13169365262980937</v>
      </c>
      <c r="X73" s="115">
        <f t="shared" si="32"/>
        <v>0.25258997921115767</v>
      </c>
      <c r="Y73" s="117">
        <v>259.99700000000001</v>
      </c>
      <c r="Z73" s="116">
        <f t="shared" si="33"/>
        <v>1.1496175722255586E-2</v>
      </c>
      <c r="AA73" s="115">
        <f t="shared" si="34"/>
        <v>1.3910228912373812E-2</v>
      </c>
      <c r="AB73" s="38">
        <v>1929323</v>
      </c>
      <c r="AC73" s="38">
        <f t="shared" si="35"/>
        <v>7474348</v>
      </c>
      <c r="AD73" s="38">
        <v>1200311</v>
      </c>
      <c r="AE73" s="38">
        <v>4747986</v>
      </c>
      <c r="AF73" s="114">
        <v>4.91</v>
      </c>
      <c r="AG73" s="114">
        <v>1.53</v>
      </c>
    </row>
    <row r="74" spans="1:33" s="126" customFormat="1" ht="15.75" customHeight="1">
      <c r="A74" s="154">
        <f t="shared" si="25"/>
        <v>44166</v>
      </c>
      <c r="B74" s="112" t="s">
        <v>72</v>
      </c>
      <c r="C74" s="37">
        <v>171.45910000000001</v>
      </c>
      <c r="D74" s="36">
        <f t="shared" ca="1" si="29"/>
        <v>-3.2767506495341547E-2</v>
      </c>
      <c r="E74" s="36">
        <f t="shared" ref="E74:E105" si="36">AVERAGE(C71:C74)/AVERAGE(C67:C70)-1</f>
        <v>-3.2767506495341547E-2</v>
      </c>
      <c r="F74" s="36">
        <f t="shared" si="30"/>
        <v>-3.3388845777130305E-3</v>
      </c>
      <c r="G74" s="36">
        <v>3.8393875636747232E-2</v>
      </c>
      <c r="H74" s="35">
        <v>0.02</v>
      </c>
      <c r="I74" s="111">
        <v>0.02</v>
      </c>
      <c r="J74" s="105">
        <v>5.1925999999999997</v>
      </c>
      <c r="K74" s="110">
        <v>5.4013</v>
      </c>
      <c r="L74" s="109">
        <v>6.3432801599999999</v>
      </c>
      <c r="M74" s="109">
        <v>6.4655361433333338</v>
      </c>
      <c r="N74" s="109">
        <v>7.0982841999999993</v>
      </c>
      <c r="O74" s="109">
        <v>7.1909307333333325</v>
      </c>
      <c r="P74" s="108">
        <v>5560.59</v>
      </c>
      <c r="Q74" s="107">
        <f t="shared" si="26"/>
        <v>3.1314508276533592E-2</v>
      </c>
      <c r="R74" s="34">
        <f t="shared" si="31"/>
        <v>4.517456886424509E-2</v>
      </c>
      <c r="S74" s="108">
        <v>934.75800000000004</v>
      </c>
      <c r="T74" s="107">
        <f t="shared" si="27"/>
        <v>7.6362036842990033E-2</v>
      </c>
      <c r="U74" s="34">
        <f t="shared" si="24"/>
        <v>0.23138351126052559</v>
      </c>
      <c r="V74" s="108">
        <v>1113.635</v>
      </c>
      <c r="W74" s="107">
        <f t="shared" si="28"/>
        <v>9.5592778129759193E-2</v>
      </c>
      <c r="X74" s="106">
        <f t="shared" si="32"/>
        <v>0.31629741524001354</v>
      </c>
      <c r="Y74" s="108">
        <v>262.04500000000002</v>
      </c>
      <c r="Z74" s="107">
        <f t="shared" si="33"/>
        <v>7.8770139655457427E-3</v>
      </c>
      <c r="AA74" s="106">
        <f t="shared" si="34"/>
        <v>1.3204191315779434E-2</v>
      </c>
      <c r="AB74" s="47">
        <v>2059455</v>
      </c>
      <c r="AC74" s="47">
        <f t="shared" si="35"/>
        <v>7609597</v>
      </c>
      <c r="AD74" s="47">
        <v>1326629</v>
      </c>
      <c r="AE74" s="47">
        <v>4805004</v>
      </c>
      <c r="AF74" s="105">
        <v>4.55</v>
      </c>
      <c r="AG74" s="105">
        <v>1.83</v>
      </c>
    </row>
    <row r="75" spans="1:33" ht="15.75" customHeight="1">
      <c r="A75" s="153">
        <f t="shared" si="25"/>
        <v>44256</v>
      </c>
      <c r="B75" s="123" t="s">
        <v>73</v>
      </c>
      <c r="C75" s="43">
        <v>170.53380000000001</v>
      </c>
      <c r="D75" s="42">
        <f t="shared" ca="1" si="29"/>
        <v>1.7497488084810886E-2</v>
      </c>
      <c r="E75" s="42">
        <f t="shared" si="36"/>
        <v>-2.9452117375640796E-2</v>
      </c>
      <c r="F75" s="42">
        <f t="shared" si="30"/>
        <v>1.7497488084810886E-2</v>
      </c>
      <c r="G75" s="42">
        <v>8.7027192692599176E-3</v>
      </c>
      <c r="H75" s="46">
        <v>2.75E-2</v>
      </c>
      <c r="I75" s="45">
        <v>2.2499999999999999E-2</v>
      </c>
      <c r="J75" s="114">
        <v>5.6344000000000003</v>
      </c>
      <c r="K75" s="125">
        <v>5.4738000000000007</v>
      </c>
      <c r="L75" s="124">
        <v>6.704936</v>
      </c>
      <c r="M75" s="124">
        <v>6.5993957400000012</v>
      </c>
      <c r="N75" s="124">
        <v>7.8092784000000011</v>
      </c>
      <c r="O75" s="124">
        <v>7.5481877400000021</v>
      </c>
      <c r="P75" s="117">
        <v>5674.72</v>
      </c>
      <c r="Q75" s="116">
        <f t="shared" si="26"/>
        <v>2.0524800425854028E-2</v>
      </c>
      <c r="R75" s="39">
        <f t="shared" si="31"/>
        <v>6.0994785444116184E-2</v>
      </c>
      <c r="S75" s="117">
        <v>1011.948</v>
      </c>
      <c r="T75" s="116">
        <f t="shared" si="27"/>
        <v>8.2577522738505493E-2</v>
      </c>
      <c r="U75" s="115">
        <f t="shared" si="24"/>
        <v>0.31096970105245703</v>
      </c>
      <c r="V75" s="117">
        <v>1231.299</v>
      </c>
      <c r="W75" s="116">
        <f t="shared" si="28"/>
        <v>0.10565759876440661</v>
      </c>
      <c r="X75" s="115">
        <f t="shared" si="32"/>
        <v>0.42573834385877163</v>
      </c>
      <c r="Y75" s="117">
        <v>264.96100000000001</v>
      </c>
      <c r="Z75" s="116">
        <f t="shared" si="33"/>
        <v>1.1127859718750521E-2</v>
      </c>
      <c r="AA75" s="115">
        <f t="shared" si="34"/>
        <v>2.6678187820641908E-2</v>
      </c>
      <c r="AB75" s="38">
        <v>2156670</v>
      </c>
      <c r="AC75" s="38">
        <f t="shared" si="35"/>
        <v>7898172</v>
      </c>
      <c r="AD75" s="38">
        <v>1287344</v>
      </c>
      <c r="AE75" s="38">
        <v>4880888</v>
      </c>
      <c r="AF75" s="114">
        <v>4.3899999999999997</v>
      </c>
      <c r="AG75" s="114">
        <v>2.08</v>
      </c>
    </row>
    <row r="76" spans="1:33" ht="15.75" customHeight="1">
      <c r="A76" s="153">
        <f t="shared" si="25"/>
        <v>44348</v>
      </c>
      <c r="B76" s="123" t="s">
        <v>74</v>
      </c>
      <c r="C76" s="43">
        <v>171.3783</v>
      </c>
      <c r="D76" s="42">
        <f t="shared" ca="1" si="29"/>
        <v>6.8215936317962855E-2</v>
      </c>
      <c r="E76" s="42">
        <f t="shared" si="36"/>
        <v>2.4016451875620293E-2</v>
      </c>
      <c r="F76" s="42">
        <f t="shared" si="30"/>
        <v>0.12396533236269192</v>
      </c>
      <c r="G76" s="42">
        <v>-6.9532604010666965E-3</v>
      </c>
      <c r="H76" s="41">
        <v>4.2500000000000003E-2</v>
      </c>
      <c r="I76" s="40">
        <v>3.5000000000000003E-2</v>
      </c>
      <c r="J76" s="113">
        <v>4.9690000000000003</v>
      </c>
      <c r="K76" s="122">
        <v>5.2923</v>
      </c>
      <c r="L76" s="121">
        <v>5.9826760000000005</v>
      </c>
      <c r="M76" s="121">
        <v>6.3788091900000001</v>
      </c>
      <c r="N76" s="121">
        <v>6.9670348999999998</v>
      </c>
      <c r="O76" s="121">
        <v>7.4005759100000006</v>
      </c>
      <c r="P76" s="120">
        <v>5769.98</v>
      </c>
      <c r="Q76" s="119">
        <f t="shared" si="26"/>
        <v>1.6786731327713023E-2</v>
      </c>
      <c r="R76" s="44">
        <f t="shared" si="31"/>
        <v>8.3470723655796775E-2</v>
      </c>
      <c r="S76" s="120">
        <v>1075.7329999999999</v>
      </c>
      <c r="T76" s="119">
        <f t="shared" si="27"/>
        <v>6.3031894919501674E-2</v>
      </c>
      <c r="U76" s="118">
        <f t="shared" si="24"/>
        <v>0.35751341760586741</v>
      </c>
      <c r="V76" s="120">
        <v>1325.0640000000001</v>
      </c>
      <c r="W76" s="119">
        <f t="shared" si="28"/>
        <v>7.6151284131636743E-2</v>
      </c>
      <c r="X76" s="118">
        <f t="shared" si="32"/>
        <v>0.47527174306349607</v>
      </c>
      <c r="Y76" s="120">
        <v>270.654</v>
      </c>
      <c r="Z76" s="119">
        <f t="shared" si="33"/>
        <v>2.1486180985126113E-2</v>
      </c>
      <c r="AA76" s="118">
        <f t="shared" si="34"/>
        <v>5.2956326203499993E-2</v>
      </c>
      <c r="AB76" s="38">
        <v>2203639</v>
      </c>
      <c r="AC76" s="38">
        <f t="shared" si="35"/>
        <v>8349087</v>
      </c>
      <c r="AD76" s="38">
        <v>1306327</v>
      </c>
      <c r="AE76" s="38">
        <v>5120611</v>
      </c>
      <c r="AF76" s="113">
        <v>4.6100000000000003</v>
      </c>
      <c r="AG76" s="113">
        <v>2.87</v>
      </c>
    </row>
    <row r="77" spans="1:33" ht="15.75" customHeight="1">
      <c r="A77" s="153">
        <f t="shared" si="25"/>
        <v>44440</v>
      </c>
      <c r="B77" s="123" t="s">
        <v>75</v>
      </c>
      <c r="C77" s="43">
        <v>175.45869999999999</v>
      </c>
      <c r="D77" s="42">
        <f t="shared" ca="1" si="29"/>
        <v>5.9224081735604228E-2</v>
      </c>
      <c r="E77" s="42">
        <f t="shared" si="36"/>
        <v>4.2928387935562418E-2</v>
      </c>
      <c r="F77" s="42">
        <f t="shared" si="30"/>
        <v>4.2129771241733005E-2</v>
      </c>
      <c r="G77" s="42">
        <v>1.4834157009062654E-3</v>
      </c>
      <c r="H77" s="46">
        <v>6.25E-2</v>
      </c>
      <c r="I77" s="45">
        <v>5.2499999999999998E-2</v>
      </c>
      <c r="J77" s="114">
        <v>5.4429999999999996</v>
      </c>
      <c r="K77" s="125">
        <v>5.2330666666666668</v>
      </c>
      <c r="L77" s="124">
        <v>6.4036894999999987</v>
      </c>
      <c r="M77" s="124">
        <v>6.1676923733333338</v>
      </c>
      <c r="N77" s="124">
        <v>7.4748718999999992</v>
      </c>
      <c r="O77" s="124">
        <v>7.2111658666666676</v>
      </c>
      <c r="P77" s="117">
        <v>5944.21</v>
      </c>
      <c r="Q77" s="116">
        <f t="shared" si="26"/>
        <v>3.0195945219914089E-2</v>
      </c>
      <c r="R77" s="39">
        <f t="shared" si="31"/>
        <v>0.10246394955255722</v>
      </c>
      <c r="S77" s="117">
        <v>1084.3119999999999</v>
      </c>
      <c r="T77" s="116">
        <f t="shared" si="27"/>
        <v>7.9750272604819372E-3</v>
      </c>
      <c r="U77" s="115">
        <f t="shared" si="24"/>
        <v>0.24857157990976941</v>
      </c>
      <c r="V77" s="117">
        <v>1326.913</v>
      </c>
      <c r="W77" s="116">
        <f t="shared" si="28"/>
        <v>1.3954042974526626E-3</v>
      </c>
      <c r="X77" s="115">
        <f t="shared" si="32"/>
        <v>0.30541541888185364</v>
      </c>
      <c r="Y77" s="117">
        <v>273.91000000000003</v>
      </c>
      <c r="Z77" s="116">
        <f t="shared" si="33"/>
        <v>1.2030119636140757E-2</v>
      </c>
      <c r="AA77" s="115">
        <f t="shared" si="34"/>
        <v>5.3512155909491321E-2</v>
      </c>
      <c r="AB77" s="38">
        <v>2295851</v>
      </c>
      <c r="AC77" s="38">
        <f t="shared" si="35"/>
        <v>8715615</v>
      </c>
      <c r="AD77" s="38">
        <v>1413002</v>
      </c>
      <c r="AE77" s="38">
        <v>5333302</v>
      </c>
      <c r="AF77" s="114">
        <v>4.88</v>
      </c>
      <c r="AG77" s="114">
        <v>3.28</v>
      </c>
    </row>
    <row r="78" spans="1:33" s="126" customFormat="1" ht="15.75" customHeight="1">
      <c r="A78" s="154">
        <f t="shared" si="25"/>
        <v>44531</v>
      </c>
      <c r="B78" s="112" t="s">
        <v>76</v>
      </c>
      <c r="C78" s="37">
        <v>173.96</v>
      </c>
      <c r="D78" s="36">
        <f t="shared" ca="1" si="29"/>
        <v>4.7625989483594866E-2</v>
      </c>
      <c r="E78" s="36">
        <f t="shared" si="36"/>
        <v>4.7625989483594866E-2</v>
      </c>
      <c r="F78" s="36">
        <f t="shared" si="30"/>
        <v>1.4585985812359814E-2</v>
      </c>
      <c r="G78" s="36">
        <v>1.33644950449614E-2</v>
      </c>
      <c r="H78" s="35">
        <v>9.2499999999999999E-2</v>
      </c>
      <c r="I78" s="111">
        <v>8.2500000000000004E-2</v>
      </c>
      <c r="J78" s="105">
        <v>5.5698999999999996</v>
      </c>
      <c r="K78" s="110">
        <v>5.5844666666666667</v>
      </c>
      <c r="L78" s="109">
        <v>6.2978859299999996</v>
      </c>
      <c r="M78" s="109">
        <v>6.3875129733333331</v>
      </c>
      <c r="N78" s="109">
        <v>7.416878839999999</v>
      </c>
      <c r="O78" s="109">
        <v>7.531025597777778</v>
      </c>
      <c r="P78" s="108">
        <v>6120.04</v>
      </c>
      <c r="Q78" s="107">
        <f t="shared" si="26"/>
        <v>2.9580045119536491E-2</v>
      </c>
      <c r="R78" s="34">
        <f t="shared" si="31"/>
        <v>0.10060982737443336</v>
      </c>
      <c r="S78" s="108">
        <v>1100.9880000000001</v>
      </c>
      <c r="T78" s="107">
        <f t="shared" si="27"/>
        <v>1.5379337312507957E-2</v>
      </c>
      <c r="U78" s="34">
        <f t="shared" si="24"/>
        <v>0.17783212339450416</v>
      </c>
      <c r="V78" s="108">
        <v>1342.671</v>
      </c>
      <c r="W78" s="107">
        <f t="shared" si="28"/>
        <v>1.1875684389255348E-2</v>
      </c>
      <c r="X78" s="106">
        <f t="shared" si="32"/>
        <v>0.20566523142681414</v>
      </c>
      <c r="Y78" s="108">
        <v>280.84500000000003</v>
      </c>
      <c r="Z78" s="107">
        <f t="shared" si="33"/>
        <v>2.5318535285312693E-2</v>
      </c>
      <c r="AA78" s="106">
        <f t="shared" si="34"/>
        <v>7.1743402850655391E-2</v>
      </c>
      <c r="AB78" s="47">
        <v>2355982</v>
      </c>
      <c r="AC78" s="47">
        <f t="shared" si="35"/>
        <v>9012142</v>
      </c>
      <c r="AD78" s="47">
        <v>1523898</v>
      </c>
      <c r="AE78" s="47">
        <v>5530571</v>
      </c>
      <c r="AF78" s="105">
        <v>5.32</v>
      </c>
      <c r="AG78" s="105">
        <v>4.0999999999999996</v>
      </c>
    </row>
    <row r="79" spans="1:33" ht="15.75" customHeight="1">
      <c r="A79" s="153">
        <f t="shared" si="25"/>
        <v>44621</v>
      </c>
      <c r="B79" s="123" t="s">
        <v>77</v>
      </c>
      <c r="C79" s="43">
        <v>173.04650000000001</v>
      </c>
      <c r="D79" s="42">
        <f t="shared" ca="1" si="29"/>
        <v>1.4734322462760963E-2</v>
      </c>
      <c r="E79" s="42">
        <f t="shared" si="36"/>
        <v>4.6781785328443126E-2</v>
      </c>
      <c r="F79" s="42">
        <f t="shared" si="30"/>
        <v>1.4734322462760963E-2</v>
      </c>
      <c r="G79" s="42">
        <v>6.87700179049755E-3</v>
      </c>
      <c r="H79" s="46">
        <v>0.11749999999999999</v>
      </c>
      <c r="I79" s="45">
        <v>0.10583333333333333</v>
      </c>
      <c r="J79" s="114">
        <v>4.74</v>
      </c>
      <c r="K79" s="125">
        <v>5.2266000000000004</v>
      </c>
      <c r="L79" s="124">
        <v>5.221584</v>
      </c>
      <c r="M79" s="124">
        <v>5.8673811600000008</v>
      </c>
      <c r="N79" s="124">
        <v>6.2392620000000001</v>
      </c>
      <c r="O79" s="124">
        <v>7.0140972000000001</v>
      </c>
      <c r="P79" s="117">
        <v>6315.93</v>
      </c>
      <c r="Q79" s="116">
        <f t="shared" si="26"/>
        <v>3.2007960732282958E-2</v>
      </c>
      <c r="R79" s="39">
        <f t="shared" si="31"/>
        <v>0.11299412129585251</v>
      </c>
      <c r="S79" s="117">
        <v>1161.4179999999999</v>
      </c>
      <c r="T79" s="116">
        <f t="shared" si="27"/>
        <v>5.4887065072461994E-2</v>
      </c>
      <c r="U79" s="115">
        <f t="shared" si="24"/>
        <v>0.14770521805468251</v>
      </c>
      <c r="V79" s="117">
        <v>1435.019</v>
      </c>
      <c r="W79" s="116">
        <f t="shared" si="28"/>
        <v>6.877932121867536E-2</v>
      </c>
      <c r="X79" s="115">
        <f t="shared" si="32"/>
        <v>0.16545128356313121</v>
      </c>
      <c r="Y79" s="117">
        <v>287.67399999999998</v>
      </c>
      <c r="Z79" s="116">
        <f t="shared" si="33"/>
        <v>2.4315903790346871E-2</v>
      </c>
      <c r="AA79" s="115">
        <f t="shared" si="34"/>
        <v>8.5722049660138522E-2</v>
      </c>
      <c r="AB79" s="38">
        <v>2319528</v>
      </c>
      <c r="AC79" s="38">
        <f t="shared" si="35"/>
        <v>9175000</v>
      </c>
      <c r="AD79" s="38">
        <v>1475027</v>
      </c>
      <c r="AE79" s="38">
        <v>5718254</v>
      </c>
      <c r="AF79" s="114">
        <v>6.08</v>
      </c>
      <c r="AG79" s="114">
        <v>4.7699999999999996</v>
      </c>
    </row>
    <row r="80" spans="1:33" ht="15.75" customHeight="1">
      <c r="A80" s="153">
        <f t="shared" si="25"/>
        <v>44713</v>
      </c>
      <c r="B80" s="123" t="s">
        <v>78</v>
      </c>
      <c r="C80" s="43">
        <v>177.45169999999999</v>
      </c>
      <c r="D80" s="42">
        <f t="shared" ca="1" si="29"/>
        <v>2.5112009782631173E-2</v>
      </c>
      <c r="E80" s="42">
        <f t="shared" si="36"/>
        <v>2.6667480275009314E-2</v>
      </c>
      <c r="F80" s="42">
        <f t="shared" si="30"/>
        <v>3.5438559024100424E-2</v>
      </c>
      <c r="G80" s="42">
        <v>1.1399244183377899E-2</v>
      </c>
      <c r="H80" s="41">
        <v>0.13250000000000001</v>
      </c>
      <c r="I80" s="40">
        <v>0.12583333333333335</v>
      </c>
      <c r="J80" s="113">
        <v>5.26</v>
      </c>
      <c r="K80" s="122">
        <v>4.9214999999999991</v>
      </c>
      <c r="L80" s="121">
        <v>5.5566639999999996</v>
      </c>
      <c r="M80" s="121">
        <v>5.2407412999999998</v>
      </c>
      <c r="N80" s="121">
        <v>6.4787419999999996</v>
      </c>
      <c r="O80" s="121">
        <v>6.1838647499999988</v>
      </c>
      <c r="P80" s="120">
        <v>6455.85</v>
      </c>
      <c r="Q80" s="119">
        <f t="shared" si="26"/>
        <v>2.2153507084467394E-2</v>
      </c>
      <c r="R80" s="44">
        <f t="shared" si="31"/>
        <v>0.11886869625198027</v>
      </c>
      <c r="S80" s="120">
        <v>1190.8820000000001</v>
      </c>
      <c r="T80" s="119">
        <f t="shared" si="27"/>
        <v>2.5368988598420295E-2</v>
      </c>
      <c r="U80" s="118">
        <f t="shared" si="24"/>
        <v>0.10704236088323049</v>
      </c>
      <c r="V80" s="120">
        <v>1466.769</v>
      </c>
      <c r="W80" s="119">
        <f t="shared" si="28"/>
        <v>2.2125142593930835E-2</v>
      </c>
      <c r="X80" s="118">
        <f t="shared" si="32"/>
        <v>0.10694200431073519</v>
      </c>
      <c r="Y80" s="120">
        <v>294.95699999999999</v>
      </c>
      <c r="Z80" s="119">
        <f t="shared" si="33"/>
        <v>2.5316851714093147E-2</v>
      </c>
      <c r="AA80" s="118">
        <f t="shared" si="34"/>
        <v>8.9793611031057985E-2</v>
      </c>
      <c r="AB80" s="38">
        <v>2517481</v>
      </c>
      <c r="AC80" s="38">
        <f t="shared" si="35"/>
        <v>9488842</v>
      </c>
      <c r="AD80" s="38">
        <v>1563936</v>
      </c>
      <c r="AE80" s="38">
        <v>5975863</v>
      </c>
      <c r="AF80" s="113">
        <v>6.82</v>
      </c>
      <c r="AG80" s="113">
        <v>5.01</v>
      </c>
    </row>
    <row r="81" spans="1:33" ht="15.75" customHeight="1">
      <c r="A81" s="153">
        <f t="shared" si="25"/>
        <v>44805</v>
      </c>
      <c r="B81" s="123" t="s">
        <v>79</v>
      </c>
      <c r="C81" s="43">
        <v>183.04169999999999</v>
      </c>
      <c r="D81" s="42">
        <f t="shared" ca="1" si="29"/>
        <v>3.1252440222756972E-2</v>
      </c>
      <c r="E81" s="42">
        <f t="shared" si="36"/>
        <v>2.710393378684639E-2</v>
      </c>
      <c r="F81" s="42">
        <f t="shared" si="30"/>
        <v>4.3218147632462678E-2</v>
      </c>
      <c r="G81" s="42">
        <v>1.0572462957592066E-2</v>
      </c>
      <c r="H81" s="46">
        <v>0.13750000000000001</v>
      </c>
      <c r="I81" s="45">
        <v>0.13583333333333333</v>
      </c>
      <c r="J81" s="114">
        <v>5.4154999999999998</v>
      </c>
      <c r="K81" s="125">
        <v>5.2495666666666665</v>
      </c>
      <c r="L81" s="124">
        <v>5.3608034499999997</v>
      </c>
      <c r="M81" s="124">
        <v>5.2850887344444448</v>
      </c>
      <c r="N81" s="124">
        <v>6.1303459999999994</v>
      </c>
      <c r="O81" s="124">
        <v>6.1750652700000002</v>
      </c>
      <c r="P81" s="117">
        <v>6370.34</v>
      </c>
      <c r="Q81" s="116">
        <f t="shared" si="26"/>
        <v>-1.3245351115654835E-2</v>
      </c>
      <c r="R81" s="39">
        <f t="shared" si="31"/>
        <v>7.1688247891645851E-2</v>
      </c>
      <c r="S81" s="117">
        <v>1173.7929999999999</v>
      </c>
      <c r="T81" s="116">
        <f t="shared" si="27"/>
        <v>-1.434986841685415E-2</v>
      </c>
      <c r="U81" s="115">
        <f t="shared" si="24"/>
        <v>8.2523295877939162E-2</v>
      </c>
      <c r="V81" s="117">
        <v>1440.87</v>
      </c>
      <c r="W81" s="116">
        <f t="shared" si="28"/>
        <v>-1.7657177101506827E-2</v>
      </c>
      <c r="X81" s="115">
        <f t="shared" si="32"/>
        <v>8.5881289881099887E-2</v>
      </c>
      <c r="Y81" s="117">
        <v>296.34899999999999</v>
      </c>
      <c r="Z81" s="116">
        <f t="shared" si="33"/>
        <v>4.7193319704228465E-3</v>
      </c>
      <c r="AA81" s="115">
        <f t="shared" si="34"/>
        <v>8.1921068964258215E-2</v>
      </c>
      <c r="AB81" s="38">
        <v>2601182</v>
      </c>
      <c r="AC81" s="38">
        <f t="shared" si="35"/>
        <v>9794173</v>
      </c>
      <c r="AD81" s="38">
        <v>1626419</v>
      </c>
      <c r="AE81" s="38">
        <v>6189280</v>
      </c>
      <c r="AF81" s="114">
        <v>7.01</v>
      </c>
      <c r="AG81" s="114">
        <v>5.23</v>
      </c>
    </row>
    <row r="82" spans="1:33" s="126" customFormat="1" ht="15.75" customHeight="1">
      <c r="A82" s="154">
        <f t="shared" si="25"/>
        <v>44896</v>
      </c>
      <c r="B82" s="112" t="s">
        <v>80</v>
      </c>
      <c r="C82" s="37">
        <v>178.6464</v>
      </c>
      <c r="D82" s="36">
        <f t="shared" ca="1" si="29"/>
        <v>3.0167179011841849E-2</v>
      </c>
      <c r="E82" s="36">
        <f t="shared" si="36"/>
        <v>3.0167179011841849E-2</v>
      </c>
      <c r="F82" s="36">
        <f t="shared" si="30"/>
        <v>2.6939526327891317E-2</v>
      </c>
      <c r="G82" s="36">
        <v>4.2640050926645578E-3</v>
      </c>
      <c r="H82" s="35">
        <v>0.13750000000000001</v>
      </c>
      <c r="I82" s="111">
        <v>0.13750000000000001</v>
      </c>
      <c r="J82" s="105">
        <v>5.2804000000000002</v>
      </c>
      <c r="K82" s="110">
        <v>5.2632000000000003</v>
      </c>
      <c r="L82" s="109">
        <v>5.6526681999999999</v>
      </c>
      <c r="M82" s="109">
        <v>5.4305697599999991</v>
      </c>
      <c r="N82" s="109">
        <v>6.38030732</v>
      </c>
      <c r="O82" s="109">
        <v>6.1989969600000006</v>
      </c>
      <c r="P82" s="108">
        <v>6474.09</v>
      </c>
      <c r="Q82" s="107">
        <f t="shared" si="26"/>
        <v>1.6286414853838194E-2</v>
      </c>
      <c r="R82" s="34">
        <f t="shared" si="31"/>
        <v>5.7850929078894886E-2</v>
      </c>
      <c r="S82" s="108">
        <v>1161.0060000000001</v>
      </c>
      <c r="T82" s="107">
        <f t="shared" si="27"/>
        <v>-1.0893743615782214E-2</v>
      </c>
      <c r="U82" s="34">
        <f t="shared" si="24"/>
        <v>5.4512855725947995E-2</v>
      </c>
      <c r="V82" s="108">
        <v>1413.3630000000001</v>
      </c>
      <c r="W82" s="107">
        <f t="shared" si="28"/>
        <v>-1.9090549459701345E-2</v>
      </c>
      <c r="X82" s="106">
        <f t="shared" si="32"/>
        <v>5.2650276947964203E-2</v>
      </c>
      <c r="Y82" s="108">
        <v>298.83199999999999</v>
      </c>
      <c r="Z82" s="107">
        <f t="shared" si="33"/>
        <v>8.3786346503615938E-3</v>
      </c>
      <c r="AA82" s="106">
        <f t="shared" si="34"/>
        <v>6.4046004023571523E-2</v>
      </c>
      <c r="AB82" s="47">
        <v>2641485</v>
      </c>
      <c r="AC82" s="47">
        <f t="shared" si="35"/>
        <v>10079676</v>
      </c>
      <c r="AD82" s="47">
        <v>1691277</v>
      </c>
      <c r="AE82" s="47">
        <v>6356659</v>
      </c>
      <c r="AF82" s="105">
        <v>7.2</v>
      </c>
      <c r="AG82" s="105">
        <v>5.23</v>
      </c>
    </row>
    <row r="83" spans="1:33" ht="15.75" customHeight="1">
      <c r="A83" s="153">
        <f t="shared" si="25"/>
        <v>44986</v>
      </c>
      <c r="B83" s="123" t="s">
        <v>81</v>
      </c>
      <c r="C83" s="43">
        <v>180.7372</v>
      </c>
      <c r="D83" s="42">
        <f t="shared" ca="1" si="29"/>
        <v>4.4442967641645348E-2</v>
      </c>
      <c r="E83" s="42">
        <f t="shared" si="36"/>
        <v>3.7520708920671497E-2</v>
      </c>
      <c r="F83" s="42">
        <f t="shared" si="30"/>
        <v>4.4442967641645348E-2</v>
      </c>
      <c r="G83" s="42">
        <v>1.3436721965269127E-2</v>
      </c>
      <c r="H83" s="46">
        <v>0.13750000000000001</v>
      </c>
      <c r="I83" s="45">
        <v>0.13750000000000001</v>
      </c>
      <c r="J83" s="114">
        <v>5.0739999999999998</v>
      </c>
      <c r="K83" s="125">
        <v>5.1917</v>
      </c>
      <c r="L83" s="124">
        <v>5.4997085999999999</v>
      </c>
      <c r="M83" s="124">
        <v>5.5859230866666669</v>
      </c>
      <c r="N83" s="124">
        <v>6.2597937999999997</v>
      </c>
      <c r="O83" s="124">
        <v>6.3620822366666658</v>
      </c>
      <c r="P83" s="117">
        <v>6609.67</v>
      </c>
      <c r="Q83" s="116">
        <f t="shared" si="26"/>
        <v>2.0941939330469506E-2</v>
      </c>
      <c r="R83" s="39">
        <f t="shared" si="31"/>
        <v>4.6507798534815903E-2</v>
      </c>
      <c r="S83" s="117">
        <v>1163.3589999999999</v>
      </c>
      <c r="T83" s="116">
        <f t="shared" si="27"/>
        <v>2.0266906458707989E-3</v>
      </c>
      <c r="U83" s="115">
        <f t="shared" si="24"/>
        <v>1.6712329238912638E-3</v>
      </c>
      <c r="V83" s="117">
        <v>1410.3009999999999</v>
      </c>
      <c r="W83" s="116">
        <f t="shared" si="28"/>
        <v>-2.1664639586576051E-3</v>
      </c>
      <c r="X83" s="115">
        <f t="shared" si="32"/>
        <v>-1.7224859043678209E-2</v>
      </c>
      <c r="Y83" s="117">
        <v>301.82100000000003</v>
      </c>
      <c r="Z83" s="116">
        <f t="shared" si="33"/>
        <v>1.0002275526048265E-2</v>
      </c>
      <c r="AA83" s="115">
        <f t="shared" si="34"/>
        <v>4.9177193628899607E-2</v>
      </c>
      <c r="AB83" s="38">
        <v>2581018</v>
      </c>
      <c r="AC83" s="38">
        <f t="shared" si="35"/>
        <v>10341166</v>
      </c>
      <c r="AD83" s="38">
        <v>1635673</v>
      </c>
      <c r="AE83" s="38">
        <v>6517305</v>
      </c>
      <c r="AF83" s="114">
        <v>7.37</v>
      </c>
      <c r="AG83" s="114">
        <v>6.15</v>
      </c>
    </row>
    <row r="84" spans="1:33" ht="15.75" customHeight="1">
      <c r="A84" s="153">
        <f t="shared" si="25"/>
        <v>45078</v>
      </c>
      <c r="B84" s="123" t="s">
        <v>82</v>
      </c>
      <c r="C84" s="43">
        <v>184.2841</v>
      </c>
      <c r="D84" s="42">
        <f t="shared" ca="1" si="29"/>
        <v>4.1435590824717483E-2</v>
      </c>
      <c r="E84" s="42">
        <f t="shared" si="36"/>
        <v>3.827954432876246E-2</v>
      </c>
      <c r="F84" s="42">
        <f t="shared" si="30"/>
        <v>3.850287148559306E-2</v>
      </c>
      <c r="G84" s="42">
        <v>7.7650178594135255E-3</v>
      </c>
      <c r="H84" s="41">
        <v>0.13750000000000001</v>
      </c>
      <c r="I84" s="40">
        <v>0.13750000000000001</v>
      </c>
      <c r="J84" s="113">
        <v>4.7866</v>
      </c>
      <c r="K84" s="122">
        <v>4.9370000000000003</v>
      </c>
      <c r="L84" s="121">
        <v>5.22170194</v>
      </c>
      <c r="M84" s="121">
        <v>5.3650378999999999</v>
      </c>
      <c r="N84" s="121">
        <v>6.08041798</v>
      </c>
      <c r="O84" s="121">
        <v>6.1970869666666664</v>
      </c>
      <c r="P84" s="120">
        <v>6659.95</v>
      </c>
      <c r="Q84" s="119">
        <f t="shared" si="26"/>
        <v>7.6070363573370603E-3</v>
      </c>
      <c r="R84" s="44">
        <f t="shared" si="31"/>
        <v>3.1614737021461004E-2</v>
      </c>
      <c r="S84" s="120">
        <v>1109.23</v>
      </c>
      <c r="T84" s="119">
        <f t="shared" si="27"/>
        <v>-4.6528199807625903E-2</v>
      </c>
      <c r="U84" s="118">
        <f t="shared" si="24"/>
        <v>-6.8564307798757551E-2</v>
      </c>
      <c r="V84" s="120">
        <v>1315.07</v>
      </c>
      <c r="W84" s="119">
        <f t="shared" si="28"/>
        <v>-6.7525301336381349E-2</v>
      </c>
      <c r="X84" s="118">
        <f t="shared" si="32"/>
        <v>-0.10342392019465918</v>
      </c>
      <c r="Y84" s="120">
        <v>304.01400000000001</v>
      </c>
      <c r="Z84" s="119">
        <f t="shared" si="33"/>
        <v>7.2658960112119697E-3</v>
      </c>
      <c r="AA84" s="118">
        <f t="shared" si="34"/>
        <v>3.070617072997095E-2</v>
      </c>
      <c r="AB84" s="38">
        <v>2727580</v>
      </c>
      <c r="AC84" s="38">
        <f t="shared" si="35"/>
        <v>10551265</v>
      </c>
      <c r="AD84" s="38">
        <v>1686827</v>
      </c>
      <c r="AE84" s="38">
        <v>6640196</v>
      </c>
      <c r="AF84" s="113">
        <v>7.28</v>
      </c>
      <c r="AG84" s="113">
        <v>5.69</v>
      </c>
    </row>
    <row r="85" spans="1:33" ht="15.75" customHeight="1">
      <c r="A85" s="153">
        <f t="shared" si="25"/>
        <v>45170</v>
      </c>
      <c r="B85" s="123" t="s">
        <v>83</v>
      </c>
      <c r="C85" s="43">
        <v>187.35239999999999</v>
      </c>
      <c r="D85" s="42">
        <f t="shared" ca="1" si="29"/>
        <v>3.5299702983788039E-2</v>
      </c>
      <c r="E85" s="42">
        <f t="shared" si="36"/>
        <v>3.3244103638742528E-2</v>
      </c>
      <c r="F85" s="42">
        <f t="shared" si="30"/>
        <v>2.3550371308832974E-2</v>
      </c>
      <c r="G85" s="42">
        <v>1.3121019292923197E-3</v>
      </c>
      <c r="H85" s="46">
        <v>0.1275</v>
      </c>
      <c r="I85" s="45">
        <v>0.13250000000000001</v>
      </c>
      <c r="J85" s="114">
        <v>5.0282999999999998</v>
      </c>
      <c r="K85" s="125">
        <v>4.8832000000000004</v>
      </c>
      <c r="L85" s="124">
        <v>5.3164215899999991</v>
      </c>
      <c r="M85" s="124">
        <v>5.2759720533333336</v>
      </c>
      <c r="N85" s="124">
        <v>6.1340231699999999</v>
      </c>
      <c r="O85" s="124">
        <v>6.1398101333333344</v>
      </c>
      <c r="P85" s="117">
        <v>6700.66</v>
      </c>
      <c r="Q85" s="116">
        <f t="shared" si="26"/>
        <v>6.1126585034421144E-3</v>
      </c>
      <c r="R85" s="39">
        <f t="shared" si="31"/>
        <v>5.1852805344769548E-2</v>
      </c>
      <c r="S85" s="117">
        <v>1103.74</v>
      </c>
      <c r="T85" s="116">
        <f t="shared" si="27"/>
        <v>-4.9493792991535113E-3</v>
      </c>
      <c r="U85" s="115">
        <f t="shared" si="24"/>
        <v>-5.9680880700430095E-2</v>
      </c>
      <c r="V85" s="117">
        <v>1304.2729999999999</v>
      </c>
      <c r="W85" s="116">
        <f t="shared" si="28"/>
        <v>-8.2102093424685219E-3</v>
      </c>
      <c r="X85" s="115">
        <f t="shared" si="32"/>
        <v>-9.4801751719447269E-2</v>
      </c>
      <c r="Y85" s="117">
        <v>307.27600000000001</v>
      </c>
      <c r="Z85" s="116">
        <f t="shared" si="33"/>
        <v>1.0729769023794855E-2</v>
      </c>
      <c r="AA85" s="115">
        <f t="shared" si="34"/>
        <v>3.6872066381192559E-2</v>
      </c>
      <c r="AB85" s="38">
        <v>2769445</v>
      </c>
      <c r="AC85" s="38">
        <f t="shared" si="35"/>
        <v>10719528</v>
      </c>
      <c r="AD85" s="38">
        <v>1748852</v>
      </c>
      <c r="AE85" s="38">
        <v>6762629</v>
      </c>
      <c r="AF85" s="114">
        <v>7</v>
      </c>
      <c r="AG85" s="114">
        <v>5.15</v>
      </c>
    </row>
    <row r="86" spans="1:33" s="126" customFormat="1" ht="15.75" customHeight="1">
      <c r="A86" s="154">
        <f t="shared" si="25"/>
        <v>45261</v>
      </c>
      <c r="B86" s="112" t="s">
        <v>84</v>
      </c>
      <c r="C86" s="37">
        <v>182.89920000000001</v>
      </c>
      <c r="D86" s="36">
        <f t="shared" ca="1" si="29"/>
        <v>3.2416517981320281E-2</v>
      </c>
      <c r="E86" s="36">
        <f t="shared" si="36"/>
        <v>3.2416517981320281E-2</v>
      </c>
      <c r="F86" s="36">
        <f t="shared" si="30"/>
        <v>2.3805685421032896E-2</v>
      </c>
      <c r="G86" s="36">
        <v>3.8479911370865594E-3</v>
      </c>
      <c r="H86" s="35">
        <v>0.11749999999999999</v>
      </c>
      <c r="I86" s="111">
        <v>0.1225</v>
      </c>
      <c r="J86" s="105">
        <v>4.8571999999999997</v>
      </c>
      <c r="K86" s="110">
        <v>4.9554333333333327</v>
      </c>
      <c r="L86" s="109">
        <v>5.36186308</v>
      </c>
      <c r="M86" s="109">
        <v>5.3687164733333335</v>
      </c>
      <c r="N86" s="109">
        <v>6.1837013199999991</v>
      </c>
      <c r="O86" s="109">
        <v>6.1941264855555547</v>
      </c>
      <c r="P86" s="108">
        <v>6773.27</v>
      </c>
      <c r="Q86" s="107">
        <f t="shared" si="26"/>
        <v>1.0836245981739268E-2</v>
      </c>
      <c r="R86" s="34">
        <f t="shared" si="31"/>
        <v>4.62119000508181E-2</v>
      </c>
      <c r="S86" s="108">
        <v>1124.0719999999999</v>
      </c>
      <c r="T86" s="107">
        <f t="shared" si="27"/>
        <v>1.8421004946816977E-2</v>
      </c>
      <c r="U86" s="34">
        <f t="shared" si="24"/>
        <v>-3.1812066432042707E-2</v>
      </c>
      <c r="V86" s="108">
        <v>1334.1990000000001</v>
      </c>
      <c r="W86" s="107">
        <f t="shared" si="28"/>
        <v>2.2944582920906953E-2</v>
      </c>
      <c r="X86" s="106">
        <f t="shared" si="32"/>
        <v>-5.6011088446492496E-2</v>
      </c>
      <c r="Y86" s="108">
        <v>308.74099999999999</v>
      </c>
      <c r="Z86" s="107">
        <f t="shared" si="33"/>
        <v>4.7677006990456405E-3</v>
      </c>
      <c r="AA86" s="106">
        <f t="shared" si="34"/>
        <v>3.3159099427102934E-2</v>
      </c>
      <c r="AB86" s="47">
        <v>2865301</v>
      </c>
      <c r="AC86" s="47">
        <f t="shared" si="35"/>
        <v>10943344</v>
      </c>
      <c r="AD86" s="47">
        <v>1814674</v>
      </c>
      <c r="AE86" s="47">
        <v>6886026</v>
      </c>
      <c r="AF86" s="105">
        <v>6.55</v>
      </c>
      <c r="AG86" s="105">
        <v>5.56</v>
      </c>
    </row>
    <row r="87" spans="1:33" ht="15.75" customHeight="1">
      <c r="A87" s="153">
        <f t="shared" si="25"/>
        <v>45352</v>
      </c>
      <c r="B87" s="123" t="s">
        <v>85</v>
      </c>
      <c r="C87" s="43">
        <v>185.184</v>
      </c>
      <c r="D87" s="42">
        <f t="shared" ca="1" si="29"/>
        <v>2.4603678711410781E-2</v>
      </c>
      <c r="E87" s="42">
        <f t="shared" si="36"/>
        <v>2.7564014408016924E-2</v>
      </c>
      <c r="F87" s="42">
        <f t="shared" si="30"/>
        <v>2.4603678711410781E-2</v>
      </c>
      <c r="G87" s="42">
        <v>6.7871999068362943E-3</v>
      </c>
      <c r="H87" s="46">
        <v>0.1075</v>
      </c>
      <c r="I87" s="45">
        <v>0.11083333333333334</v>
      </c>
      <c r="J87" s="114">
        <v>5.0141</v>
      </c>
      <c r="K87" s="125">
        <v>4.9502333333333333</v>
      </c>
      <c r="L87" s="124">
        <v>5.4102138999999996</v>
      </c>
      <c r="M87" s="124">
        <v>5.3528523111111106</v>
      </c>
      <c r="N87" s="124">
        <v>6.3292984299999997</v>
      </c>
      <c r="O87" s="124">
        <v>6.2546198166666658</v>
      </c>
      <c r="P87" s="117">
        <v>6869.14</v>
      </c>
      <c r="Q87" s="116">
        <f t="shared" si="26"/>
        <v>1.4154167780112026E-2</v>
      </c>
      <c r="R87" s="39">
        <f t="shared" si="31"/>
        <v>3.925612019964686E-2</v>
      </c>
      <c r="S87" s="117">
        <v>1113.837</v>
      </c>
      <c r="T87" s="116">
        <f t="shared" si="27"/>
        <v>-9.1052886291980162E-3</v>
      </c>
      <c r="U87" s="115">
        <f t="shared" ref="U87:U106" si="37">(S87/S83-1)</f>
        <v>-4.2568115259348116E-2</v>
      </c>
      <c r="V87" s="117">
        <v>1310.8789999999999</v>
      </c>
      <c r="W87" s="116">
        <f t="shared" si="28"/>
        <v>-1.7478651985198712E-2</v>
      </c>
      <c r="X87" s="115">
        <f t="shared" si="32"/>
        <v>-7.0497007376439491E-2</v>
      </c>
      <c r="Y87" s="117">
        <v>312.34500000000003</v>
      </c>
      <c r="Z87" s="116">
        <f t="shared" si="33"/>
        <v>1.1673214765774764E-2</v>
      </c>
      <c r="AA87" s="115">
        <f t="shared" si="34"/>
        <v>3.4868349120836584E-2</v>
      </c>
      <c r="AB87" s="38">
        <v>2764833</v>
      </c>
      <c r="AC87" s="38">
        <f t="shared" si="35"/>
        <v>11127159</v>
      </c>
      <c r="AD87" s="38">
        <v>1784961</v>
      </c>
      <c r="AE87" s="38">
        <v>7035314</v>
      </c>
      <c r="AF87" s="114">
        <v>6.53</v>
      </c>
      <c r="AG87" s="114">
        <v>5.41</v>
      </c>
    </row>
    <row r="88" spans="1:33" ht="15.75" customHeight="1">
      <c r="A88" s="153">
        <f t="shared" si="25"/>
        <v>45444</v>
      </c>
      <c r="B88" s="123" t="s">
        <v>86</v>
      </c>
      <c r="C88" s="43">
        <v>190.6808</v>
      </c>
      <c r="D88" s="42">
        <f t="shared" ca="1" si="29"/>
        <v>2.9706485621524115E-2</v>
      </c>
      <c r="E88" s="42">
        <f t="shared" si="36"/>
        <v>2.6705310265699111E-2</v>
      </c>
      <c r="F88" s="42">
        <f t="shared" si="30"/>
        <v>3.4711079252089716E-2</v>
      </c>
      <c r="G88" s="42">
        <v>1.6761947587365267E-2</v>
      </c>
      <c r="H88" s="41">
        <v>0.105</v>
      </c>
      <c r="I88" s="40">
        <v>0.10583333333333333</v>
      </c>
      <c r="J88" s="113">
        <v>5.5941000000000001</v>
      </c>
      <c r="K88" s="122">
        <v>5.2196999999999996</v>
      </c>
      <c r="L88" s="121">
        <v>5.9929593299999997</v>
      </c>
      <c r="M88" s="121">
        <v>5.6071757299999989</v>
      </c>
      <c r="N88" s="121">
        <v>7.0737394499999997</v>
      </c>
      <c r="O88" s="121">
        <v>6.5931770599999986</v>
      </c>
      <c r="P88" s="120">
        <v>6941.51</v>
      </c>
      <c r="Q88" s="119">
        <f t="shared" si="26"/>
        <v>1.0535525553417191E-2</v>
      </c>
      <c r="R88" s="44">
        <f t="shared" si="31"/>
        <v>4.2276593668120643E-2</v>
      </c>
      <c r="S88" s="120">
        <v>1136.4090000000001</v>
      </c>
      <c r="T88" s="119">
        <f t="shared" si="27"/>
        <v>2.0265083670231832E-2</v>
      </c>
      <c r="U88" s="118">
        <f t="shared" si="37"/>
        <v>2.4502582872803824E-2</v>
      </c>
      <c r="V88" s="120">
        <v>1340.519</v>
      </c>
      <c r="W88" s="119">
        <f t="shared" si="28"/>
        <v>2.2610782535993135E-2</v>
      </c>
      <c r="X88" s="118">
        <f t="shared" si="32"/>
        <v>1.9351821576037764E-2</v>
      </c>
      <c r="Y88" s="120">
        <v>313.04399999999998</v>
      </c>
      <c r="Z88" s="119">
        <f t="shared" si="33"/>
        <v>2.2379100033615984E-3</v>
      </c>
      <c r="AA88" s="118">
        <f t="shared" si="34"/>
        <v>2.9702579486470926E-2</v>
      </c>
      <c r="AB88" s="38">
        <v>2934759</v>
      </c>
      <c r="AC88" s="38">
        <f t="shared" si="35"/>
        <v>11334338</v>
      </c>
      <c r="AD88" s="38">
        <v>1834839</v>
      </c>
      <c r="AE88" s="38">
        <v>7183326</v>
      </c>
      <c r="AF88" s="113">
        <v>6.67</v>
      </c>
      <c r="AG88" s="113">
        <v>5.91</v>
      </c>
    </row>
    <row r="89" spans="1:33" ht="14">
      <c r="A89" s="153">
        <f t="shared" si="25"/>
        <v>45536</v>
      </c>
      <c r="B89" s="123" t="s">
        <v>87</v>
      </c>
      <c r="C89" s="43">
        <v>195.10239999999999</v>
      </c>
      <c r="D89" s="42">
        <f t="shared" ca="1" si="29"/>
        <v>3.3661088498601721E-2</v>
      </c>
      <c r="E89" s="42">
        <f t="shared" si="36"/>
        <v>3.1252629031677914E-2</v>
      </c>
      <c r="F89" s="42">
        <f t="shared" si="30"/>
        <v>4.1365896567110871E-2</v>
      </c>
      <c r="G89" s="42">
        <v>9.0289497315616529E-3</v>
      </c>
      <c r="H89" s="41">
        <v>0.1075</v>
      </c>
      <c r="I89" s="40">
        <v>0.10583333333333333</v>
      </c>
      <c r="J89" s="113">
        <v>5.45</v>
      </c>
      <c r="K89" s="122">
        <v>5.5459333333333332</v>
      </c>
      <c r="L89" s="121">
        <v>6.0685750000000001</v>
      </c>
      <c r="M89" s="121">
        <v>6.1021904466666665</v>
      </c>
      <c r="N89" s="121">
        <v>7.3040900000000004</v>
      </c>
      <c r="O89" s="121">
        <v>7.2773737199999999</v>
      </c>
      <c r="P89" s="117">
        <v>6997.15</v>
      </c>
      <c r="Q89" s="116">
        <f t="shared" si="26"/>
        <v>8.0155470495610892E-3</v>
      </c>
      <c r="R89" s="39">
        <f t="shared" si="31"/>
        <v>4.424788005957625E-2</v>
      </c>
      <c r="S89" s="120">
        <v>1153.7180000000001</v>
      </c>
      <c r="T89" s="119">
        <f t="shared" si="27"/>
        <v>1.523131196602634E-2</v>
      </c>
      <c r="U89" s="118">
        <f t="shared" si="37"/>
        <v>4.5280591443637164E-2</v>
      </c>
      <c r="V89" s="120">
        <v>1363.06</v>
      </c>
      <c r="W89" s="119">
        <f t="shared" si="28"/>
        <v>1.6815129065682832E-2</v>
      </c>
      <c r="X89" s="118">
        <f t="shared" si="32"/>
        <v>4.5072618999243197E-2</v>
      </c>
      <c r="Y89" s="117">
        <v>314.73200000000003</v>
      </c>
      <c r="Z89" s="116">
        <f t="shared" si="33"/>
        <v>5.3922132352002272E-3</v>
      </c>
      <c r="AA89" s="115">
        <f t="shared" si="34"/>
        <v>2.4264830315416708E-2</v>
      </c>
      <c r="AB89" s="38">
        <v>3015936</v>
      </c>
      <c r="AC89" s="38">
        <f t="shared" si="35"/>
        <v>11580829</v>
      </c>
      <c r="AD89" s="38">
        <v>1932140</v>
      </c>
      <c r="AE89" s="38">
        <v>7366614</v>
      </c>
      <c r="AF89" s="114">
        <v>6.91</v>
      </c>
      <c r="AG89" s="113">
        <v>6.28</v>
      </c>
    </row>
    <row r="90" spans="1:33" ht="15.5">
      <c r="A90" s="154">
        <f t="shared" si="25"/>
        <v>45627</v>
      </c>
      <c r="B90" s="112" t="s">
        <v>88</v>
      </c>
      <c r="C90" s="37">
        <v>189.447</v>
      </c>
      <c r="D90" s="36">
        <f t="shared" ca="1" si="29"/>
        <v>3.4193154677671478E-2</v>
      </c>
      <c r="E90" s="36">
        <f t="shared" si="36"/>
        <v>3.4193154677671478E-2</v>
      </c>
      <c r="F90" s="36">
        <f t="shared" si="30"/>
        <v>3.580004723913488E-2</v>
      </c>
      <c r="G90" s="36">
        <v>9.2387928629755756E-4</v>
      </c>
      <c r="H90" s="35">
        <v>0.1225</v>
      </c>
      <c r="I90" s="111">
        <v>0.11416666666666667</v>
      </c>
      <c r="J90" s="105">
        <v>6.1773999999999996</v>
      </c>
      <c r="K90" s="110">
        <v>5.8423177109440276</v>
      </c>
      <c r="L90" s="109">
        <v>6.3960799599999998</v>
      </c>
      <c r="M90" s="109">
        <v>6.1957779324561413</v>
      </c>
      <c r="N90" s="109">
        <v>7.7334870599999999</v>
      </c>
      <c r="O90" s="109">
        <v>7.4224699078306884</v>
      </c>
      <c r="P90" s="108">
        <v>7100.5</v>
      </c>
      <c r="Q90" s="107">
        <f t="shared" si="26"/>
        <v>1.4770299336158255E-2</v>
      </c>
      <c r="R90" s="34">
        <f t="shared" si="31"/>
        <v>4.8311967483947837E-2</v>
      </c>
      <c r="S90" s="108">
        <v>1197.5619999999999</v>
      </c>
      <c r="T90" s="107">
        <f t="shared" si="27"/>
        <v>3.8002354128131577E-2</v>
      </c>
      <c r="U90" s="34">
        <f t="shared" si="37"/>
        <v>6.5378374339010392E-2</v>
      </c>
      <c r="V90" s="108">
        <v>1430.8050000000001</v>
      </c>
      <c r="W90" s="107">
        <f t="shared" si="28"/>
        <v>4.9700673484659674E-2</v>
      </c>
      <c r="X90" s="106">
        <f t="shared" si="32"/>
        <v>7.2407489437482653E-2</v>
      </c>
      <c r="Y90" s="108">
        <v>317.60399999999998</v>
      </c>
      <c r="Z90" s="107">
        <f t="shared" si="33"/>
        <v>9.1252240001016283E-3</v>
      </c>
      <c r="AA90" s="106">
        <f t="shared" si="34"/>
        <v>2.8706909675099812E-2</v>
      </c>
      <c r="AB90" s="150">
        <v>3063723</v>
      </c>
      <c r="AC90" s="150">
        <f t="shared" si="35"/>
        <v>11779251</v>
      </c>
      <c r="AD90" s="150">
        <v>1981637</v>
      </c>
      <c r="AE90" s="150">
        <v>7533577</v>
      </c>
      <c r="AF90" s="105">
        <v>7.43</v>
      </c>
      <c r="AG90" s="105">
        <v>6.66</v>
      </c>
    </row>
    <row r="91" spans="1:33" ht="14">
      <c r="A91" s="155">
        <f t="shared" si="25"/>
        <v>45717</v>
      </c>
      <c r="B91" s="149" t="s">
        <v>89</v>
      </c>
      <c r="C91" s="147">
        <v>191.0153</v>
      </c>
      <c r="D91" s="148">
        <f t="shared" ca="1" si="29"/>
        <v>3.1489221531017852E-2</v>
      </c>
      <c r="E91" s="148">
        <f t="shared" si="36"/>
        <v>3.5859258581324882E-2</v>
      </c>
      <c r="F91" s="148">
        <f t="shared" si="30"/>
        <v>3.1489221531017852E-2</v>
      </c>
      <c r="G91" s="148">
        <v>1.2686746561258566E-2</v>
      </c>
      <c r="H91" s="41">
        <v>0.14249999999999999</v>
      </c>
      <c r="I91" s="40">
        <v>0.13583333333333333</v>
      </c>
      <c r="J91" s="113">
        <v>5.7057000000000002</v>
      </c>
      <c r="K91" s="122">
        <v>5.8487967846669475</v>
      </c>
      <c r="L91" s="113">
        <v>6.1712851199999994</v>
      </c>
      <c r="M91" s="122">
        <v>6.1515694982198736</v>
      </c>
      <c r="N91" s="121">
        <v>7.3643469900000005</v>
      </c>
      <c r="O91" s="121">
        <v>7.3848857802133114</v>
      </c>
      <c r="P91" s="120">
        <v>7245.38</v>
      </c>
      <c r="Q91" s="119">
        <f t="shared" si="26"/>
        <v>2.0404196887543247E-2</v>
      </c>
      <c r="R91" s="44">
        <f t="shared" si="31"/>
        <v>5.4772504272732725E-2</v>
      </c>
      <c r="S91" s="120">
        <v>1209.432</v>
      </c>
      <c r="T91" s="119">
        <f t="shared" si="27"/>
        <v>9.9118041487622488E-3</v>
      </c>
      <c r="U91" s="118">
        <f t="shared" si="37"/>
        <v>8.5824945660810448E-2</v>
      </c>
      <c r="V91" s="120">
        <v>1440.5360000000001</v>
      </c>
      <c r="W91" s="119">
        <f t="shared" si="28"/>
        <v>6.8010665324764741E-3</v>
      </c>
      <c r="X91" s="118">
        <f t="shared" si="32"/>
        <v>9.8908442350514658E-2</v>
      </c>
      <c r="Y91" s="120">
        <v>319.78500000000003</v>
      </c>
      <c r="Z91" s="119">
        <f t="shared" si="33"/>
        <v>6.8670419768013247E-3</v>
      </c>
      <c r="AA91" s="118">
        <f t="shared" si="34"/>
        <v>2.3819814628055491E-2</v>
      </c>
      <c r="AB91" s="38">
        <v>3024723</v>
      </c>
      <c r="AC91" s="38">
        <f t="shared" si="35"/>
        <v>12039141</v>
      </c>
      <c r="AD91" s="38">
        <v>1934192</v>
      </c>
      <c r="AE91" s="38">
        <v>7682808</v>
      </c>
      <c r="AF91" s="113">
        <v>7.97</v>
      </c>
      <c r="AG91" s="113">
        <v>7.68</v>
      </c>
    </row>
    <row r="92" spans="1:33" ht="14">
      <c r="A92" s="155">
        <f t="shared" si="25"/>
        <v>45809</v>
      </c>
      <c r="B92" s="149" t="s">
        <v>90</v>
      </c>
      <c r="C92" s="147">
        <v>195.18049999999999</v>
      </c>
      <c r="D92" s="148">
        <f t="shared" ca="1" si="29"/>
        <v>2.7485947074586292E-2</v>
      </c>
      <c r="E92" s="148">
        <f t="shared" si="36"/>
        <v>3.3009326694869667E-2</v>
      </c>
      <c r="F92" s="148">
        <f t="shared" si="30"/>
        <v>2.3598075946817954E-2</v>
      </c>
      <c r="G92" s="148">
        <v>3.397919728671539E-3</v>
      </c>
      <c r="H92" s="41">
        <v>0.15</v>
      </c>
      <c r="I92" s="40">
        <v>0.14666666666666667</v>
      </c>
      <c r="J92" s="113">
        <v>5.4317000000000002</v>
      </c>
      <c r="K92" s="122">
        <v>5.6674264157706107</v>
      </c>
      <c r="L92" s="113">
        <v>6.4023447900000008</v>
      </c>
      <c r="M92" s="122">
        <v>6.5103616380095595</v>
      </c>
      <c r="N92" s="121">
        <v>7.4490333800000004</v>
      </c>
      <c r="O92" s="121">
        <v>7.6548039455675037</v>
      </c>
      <c r="P92" s="120">
        <v>7312.97</v>
      </c>
      <c r="Q92" s="119">
        <f t="shared" si="26"/>
        <v>9.3287032564199901E-3</v>
      </c>
      <c r="R92" s="44">
        <f t="shared" si="31"/>
        <v>5.3512852390906307E-2</v>
      </c>
      <c r="S92" s="120">
        <v>1186.259</v>
      </c>
      <c r="T92" s="119">
        <f t="shared" si="27"/>
        <v>-1.9160233894919276E-2</v>
      </c>
      <c r="U92" s="118">
        <f t="shared" si="37"/>
        <v>4.3866248859345536E-2</v>
      </c>
      <c r="V92" s="120">
        <v>1394.3630000000001</v>
      </c>
      <c r="W92" s="119">
        <f t="shared" si="28"/>
        <v>-3.205265262374557E-2</v>
      </c>
      <c r="X92" s="118">
        <f t="shared" si="32"/>
        <v>4.0166532514645414E-2</v>
      </c>
      <c r="Y92" s="120">
        <v>321.435</v>
      </c>
      <c r="Z92" s="119">
        <f t="shared" si="33"/>
        <v>5.1597166846473197E-3</v>
      </c>
      <c r="AA92" s="118">
        <f t="shared" si="34"/>
        <v>2.6804538659102262E-2</v>
      </c>
      <c r="AB92" s="38">
        <v>3200345</v>
      </c>
      <c r="AC92" s="38">
        <f t="shared" si="35"/>
        <v>12304727</v>
      </c>
      <c r="AD92" s="38">
        <v>1992000</v>
      </c>
      <c r="AE92" s="38">
        <v>7839969</v>
      </c>
      <c r="AF92" s="113">
        <v>8.65</v>
      </c>
      <c r="AG92" s="113">
        <v>7.61</v>
      </c>
    </row>
    <row r="93" spans="1:33" s="160" customFormat="1" ht="14">
      <c r="A93" s="153">
        <f t="shared" si="25"/>
        <v>45901</v>
      </c>
      <c r="B93" s="159" t="s">
        <v>91</v>
      </c>
      <c r="C93" s="43">
        <v>198.66040000000001</v>
      </c>
      <c r="D93" s="42">
        <f t="shared" ca="1" si="29"/>
        <v>2.4325390320144358E-2</v>
      </c>
      <c r="E93" s="42">
        <f t="shared" si="36"/>
        <v>2.7109312737641611E-2</v>
      </c>
      <c r="F93" s="42">
        <f t="shared" si="30"/>
        <v>1.8236577305046131E-2</v>
      </c>
      <c r="G93" s="42">
        <v>1.0062338601468657E-3</v>
      </c>
      <c r="H93" s="46">
        <v>0.15</v>
      </c>
      <c r="I93" s="45">
        <v>0.15</v>
      </c>
      <c r="J93" s="114">
        <v>5.32</v>
      </c>
      <c r="K93" s="125">
        <v>5.4446575268817208</v>
      </c>
      <c r="L93" s="114">
        <v>6.2424880000000007</v>
      </c>
      <c r="M93" s="125">
        <v>6.3203399457885308</v>
      </c>
      <c r="N93" s="124">
        <v>7.1601880000000007</v>
      </c>
      <c r="O93" s="124">
        <v>7.290396428494625</v>
      </c>
      <c r="P93" s="117">
        <v>7359.06</v>
      </c>
      <c r="Q93" s="116">
        <f t="shared" si="26"/>
        <v>6.3025008990875708E-3</v>
      </c>
      <c r="R93" s="39">
        <f t="shared" si="31"/>
        <v>5.1722487012569429E-2</v>
      </c>
      <c r="S93" s="117">
        <v>1186.2829999999999</v>
      </c>
      <c r="T93" s="116">
        <f t="shared" si="27"/>
        <v>2.0231669475068159E-5</v>
      </c>
      <c r="U93" s="115">
        <f t="shared" si="37"/>
        <v>2.8226134982725304E-2</v>
      </c>
      <c r="V93" s="117">
        <v>1389.021</v>
      </c>
      <c r="W93" s="116">
        <f t="shared" si="28"/>
        <v>-3.8311400976647203E-3</v>
      </c>
      <c r="X93" s="115">
        <f t="shared" si="32"/>
        <v>1.9046116825378157E-2</v>
      </c>
      <c r="Y93" s="117">
        <v>324.245</v>
      </c>
      <c r="Z93" s="116">
        <f t="shared" si="33"/>
        <v>8.742047381274709E-3</v>
      </c>
      <c r="AA93" s="115">
        <f t="shared" si="34"/>
        <v>3.0225715847133294E-2</v>
      </c>
      <c r="AB93" s="38">
        <v>3235708</v>
      </c>
      <c r="AC93" s="38">
        <f t="shared" si="35"/>
        <v>12524499</v>
      </c>
      <c r="AD93" s="38">
        <v>2050092</v>
      </c>
      <c r="AE93" s="38">
        <v>7957921</v>
      </c>
      <c r="AF93" s="114">
        <v>8.9600000000000009</v>
      </c>
      <c r="AG93" s="114">
        <v>7.61</v>
      </c>
    </row>
    <row r="94" spans="1:33" s="160" customFormat="1" ht="15.5">
      <c r="A94" s="154">
        <f t="shared" si="25"/>
        <v>45992</v>
      </c>
      <c r="B94" s="112" t="s">
        <v>92</v>
      </c>
      <c r="C94" s="37">
        <v>192.9391</v>
      </c>
      <c r="D94" s="36">
        <f t="shared" ca="1" si="29"/>
        <v>2.2857411131985694E-2</v>
      </c>
      <c r="E94" s="36">
        <f t="shared" si="36"/>
        <v>2.2857411131985694E-2</v>
      </c>
      <c r="F94" s="36">
        <f t="shared" si="30"/>
        <v>1.8433123776042892E-2</v>
      </c>
      <c r="G94" s="36">
        <v>2.5588598892325454E-3</v>
      </c>
      <c r="H94" s="49">
        <v>0.15</v>
      </c>
      <c r="I94" s="135">
        <v>0.15</v>
      </c>
      <c r="J94" s="129">
        <v>5.4748999999999999</v>
      </c>
      <c r="K94" s="134">
        <v>5.4027151254480295</v>
      </c>
      <c r="L94" s="129">
        <v>6.4308175400000005</v>
      </c>
      <c r="M94" s="134">
        <v>6.2817368763584245</v>
      </c>
      <c r="N94" s="133">
        <v>7.36483548</v>
      </c>
      <c r="O94" s="133">
        <v>7.1746255960908023</v>
      </c>
      <c r="P94" s="132">
        <v>7403.29</v>
      </c>
      <c r="Q94" s="131">
        <f t="shared" si="26"/>
        <v>6.0102784866544745E-3</v>
      </c>
      <c r="R94" s="48">
        <f t="shared" si="31"/>
        <v>4.2643475811562581E-2</v>
      </c>
      <c r="S94" s="132">
        <v>1184.998</v>
      </c>
      <c r="T94" s="131">
        <f t="shared" si="27"/>
        <v>-1.0832153878963524E-3</v>
      </c>
      <c r="U94" s="48">
        <f t="shared" si="37"/>
        <v>-1.0491314854679579E-2</v>
      </c>
      <c r="V94" s="132">
        <v>1382.9390000000001</v>
      </c>
      <c r="W94" s="131">
        <f t="shared" si="28"/>
        <v>-4.3786235053321354E-3</v>
      </c>
      <c r="X94" s="130">
        <f t="shared" si="32"/>
        <v>-3.3453894835424824E-2</v>
      </c>
      <c r="Y94" s="132">
        <v>326.03100000000001</v>
      </c>
      <c r="Z94" s="131">
        <f t="shared" si="33"/>
        <v>5.5081805424910257E-3</v>
      </c>
      <c r="AA94" s="130">
        <f t="shared" si="34"/>
        <v>2.6533041145577529E-2</v>
      </c>
      <c r="AB94" s="47">
        <v>3277790</v>
      </c>
      <c r="AC94" s="47">
        <f t="shared" si="35"/>
        <v>12738566</v>
      </c>
      <c r="AD94" s="47">
        <v>2105049</v>
      </c>
      <c r="AE94" s="47">
        <v>8081333</v>
      </c>
      <c r="AF94" s="129">
        <v>9.07</v>
      </c>
      <c r="AG94" s="129">
        <v>7.82</v>
      </c>
    </row>
    <row r="95" spans="1:33" ht="14">
      <c r="A95" s="155">
        <f t="shared" si="25"/>
        <v>46082</v>
      </c>
      <c r="B95" s="149" t="s">
        <v>93</v>
      </c>
      <c r="C95" s="147">
        <v>194.5282</v>
      </c>
      <c r="D95" s="148">
        <f t="shared" ca="1" si="29"/>
        <v>1.8390673417260306E-2</v>
      </c>
      <c r="E95" s="148">
        <f t="shared" si="36"/>
        <v>1.9657798969129336E-2</v>
      </c>
      <c r="F95" s="148">
        <f t="shared" si="30"/>
        <v>1.8390673417260306E-2</v>
      </c>
      <c r="G95" s="148">
        <v>1.100308007448958E-2</v>
      </c>
      <c r="H95" s="41">
        <v>0.14749999999999999</v>
      </c>
      <c r="I95" s="40">
        <v>0.14916666666666667</v>
      </c>
      <c r="J95" s="113">
        <v>5.1805000000000003</v>
      </c>
      <c r="K95" s="122">
        <v>5.2608215053763434</v>
      </c>
      <c r="L95" s="113">
        <v>5.9850316500000007</v>
      </c>
      <c r="M95" s="122">
        <v>6.175503004444443</v>
      </c>
      <c r="N95" s="121">
        <v>6.8465488000000008</v>
      </c>
      <c r="O95" s="121">
        <v>7.0817671891039424</v>
      </c>
      <c r="P95" s="120">
        <v>7545.53</v>
      </c>
      <c r="Q95" s="119">
        <f t="shared" si="26"/>
        <v>1.9213079590290283E-2</v>
      </c>
      <c r="R95" s="44">
        <f t="shared" si="31"/>
        <v>4.1426398615393545E-2</v>
      </c>
      <c r="S95" s="120">
        <v>1187.3019999999999</v>
      </c>
      <c r="T95" s="119">
        <f t="shared" si="27"/>
        <v>1.9443070789990635E-3</v>
      </c>
      <c r="U95" s="118">
        <f t="shared" si="37"/>
        <v>-1.829784560024883E-2</v>
      </c>
      <c r="V95" s="120" t="s">
        <v>155</v>
      </c>
      <c r="W95" s="119" t="s">
        <v>155</v>
      </c>
      <c r="X95" s="118" t="s">
        <v>155</v>
      </c>
      <c r="Y95" s="120">
        <f t="shared" ref="Y95:Y110" si="38">Y94*1.025^(1/4)</f>
        <v>328.04986426179346</v>
      </c>
      <c r="Z95" s="119">
        <f t="shared" si="33"/>
        <v>6.192246325636086E-3</v>
      </c>
      <c r="AA95" s="118">
        <f t="shared" si="34"/>
        <v>2.5845065471468143E-2</v>
      </c>
      <c r="AB95" s="172">
        <v>3250979</v>
      </c>
      <c r="AC95" s="172">
        <f t="shared" si="35"/>
        <v>12964822</v>
      </c>
      <c r="AD95" s="172">
        <v>2054680</v>
      </c>
      <c r="AE95" s="172">
        <v>8201821</v>
      </c>
      <c r="AF95" s="113">
        <v>9.19</v>
      </c>
      <c r="AG95" s="113">
        <v>7.72</v>
      </c>
    </row>
    <row r="96" spans="1:33" ht="14">
      <c r="A96" s="156">
        <f t="shared" si="25"/>
        <v>46174</v>
      </c>
      <c r="B96" s="104" t="s">
        <v>94</v>
      </c>
      <c r="C96" s="33">
        <v>199.5525432</v>
      </c>
      <c r="D96" s="32">
        <f t="shared" ca="1" si="29"/>
        <v>2.0416957408651459E-2</v>
      </c>
      <c r="E96" s="32">
        <f t="shared" si="36"/>
        <v>1.9377406696791555E-2</v>
      </c>
      <c r="F96" s="32">
        <f t="shared" si="30"/>
        <v>2.2399999999999975E-2</v>
      </c>
      <c r="G96" s="32">
        <v>5.2119622485844452E-3</v>
      </c>
      <c r="H96" s="31">
        <v>0.14249999999999999</v>
      </c>
      <c r="I96" s="30">
        <v>0.14416666666666667</v>
      </c>
      <c r="J96" s="98">
        <v>4.9997785714285703</v>
      </c>
      <c r="K96" s="103">
        <v>5.0015067460317448</v>
      </c>
      <c r="L96" s="98">
        <v>5.8997387142857125</v>
      </c>
      <c r="M96" s="103">
        <v>5.9017779603174585</v>
      </c>
      <c r="N96" s="102">
        <v>6.701888018294814</v>
      </c>
      <c r="O96" s="102">
        <v>6.7042045274163824</v>
      </c>
      <c r="P96" s="101">
        <v>7652.81</v>
      </c>
      <c r="Q96" s="100">
        <f t="shared" si="26"/>
        <v>1.4217689148409818E-2</v>
      </c>
      <c r="R96" s="29">
        <f t="shared" si="31"/>
        <v>4.6470859308871848E-2</v>
      </c>
      <c r="S96" s="101">
        <v>1233.5956735166055</v>
      </c>
      <c r="T96" s="100">
        <f t="shared" si="27"/>
        <v>3.8990647296648806E-2</v>
      </c>
      <c r="U96" s="99">
        <f t="shared" si="37"/>
        <v>3.9904163860173369E-2</v>
      </c>
      <c r="V96" s="101" t="s">
        <v>155</v>
      </c>
      <c r="W96" s="100" t="s">
        <v>155</v>
      </c>
      <c r="X96" s="99" t="s">
        <v>155</v>
      </c>
      <c r="Y96" s="101">
        <f t="shared" si="38"/>
        <v>330.08122982839399</v>
      </c>
      <c r="Z96" s="100">
        <f t="shared" si="33"/>
        <v>6.192246325636086E-3</v>
      </c>
      <c r="AA96" s="99">
        <f t="shared" si="34"/>
        <v>2.6898843711462561E-2</v>
      </c>
      <c r="AB96" s="28">
        <v>3392424.6667582742</v>
      </c>
      <c r="AC96" s="28">
        <f t="shared" si="35"/>
        <v>13156901.666758275</v>
      </c>
      <c r="AD96" s="28">
        <v>2100399.2805776703</v>
      </c>
      <c r="AE96" s="28">
        <v>8310220.2805776708</v>
      </c>
      <c r="AF96" s="98">
        <v>9.1300000000000008</v>
      </c>
      <c r="AG96" s="98">
        <v>7.8</v>
      </c>
    </row>
    <row r="97" spans="1:33" ht="14">
      <c r="A97" s="156">
        <f t="shared" si="25"/>
        <v>46266</v>
      </c>
      <c r="B97" s="104" t="s">
        <v>95</v>
      </c>
      <c r="C97" s="33">
        <v>203.11039296000001</v>
      </c>
      <c r="D97" s="32">
        <f t="shared" ca="1" si="29"/>
        <v>2.1090545265656901E-2</v>
      </c>
      <c r="E97" s="32">
        <f t="shared" si="36"/>
        <v>2.0440360003677993E-2</v>
      </c>
      <c r="F97" s="32">
        <f t="shared" si="30"/>
        <v>2.2399999999999975E-2</v>
      </c>
      <c r="G97" s="32">
        <v>2.3927570097905804E-3</v>
      </c>
      <c r="H97" s="31">
        <v>0.13750000000000001</v>
      </c>
      <c r="I97" s="30">
        <v>0.14000000000000001</v>
      </c>
      <c r="J97" s="98">
        <v>5.0748892857142867</v>
      </c>
      <c r="K97" s="103">
        <v>5.0498523809523812</v>
      </c>
      <c r="L97" s="98">
        <v>5.988369357142858</v>
      </c>
      <c r="M97" s="103">
        <v>5.9588258095238098</v>
      </c>
      <c r="N97" s="102">
        <v>6.8025691962560968</v>
      </c>
      <c r="O97" s="102">
        <v>6.7690088036023361</v>
      </c>
      <c r="P97" s="101">
        <v>7697.83</v>
      </c>
      <c r="Q97" s="100">
        <f t="shared" si="26"/>
        <v>5.882806446259492E-3</v>
      </c>
      <c r="R97" s="29">
        <f t="shared" si="31"/>
        <v>4.6034412003706837E-2</v>
      </c>
      <c r="S97" s="101">
        <v>1244.4020145177426</v>
      </c>
      <c r="T97" s="100">
        <f t="shared" si="27"/>
        <v>8.7600347773038045E-3</v>
      </c>
      <c r="U97" s="99">
        <f t="shared" si="37"/>
        <v>4.8992537630348387E-2</v>
      </c>
      <c r="V97" s="101" t="s">
        <v>155</v>
      </c>
      <c r="W97" s="100" t="s">
        <v>155</v>
      </c>
      <c r="X97" s="99" t="s">
        <v>155</v>
      </c>
      <c r="Y97" s="101">
        <f t="shared" si="38"/>
        <v>332.1251741109603</v>
      </c>
      <c r="Z97" s="100">
        <f t="shared" si="33"/>
        <v>6.192246325636086E-3</v>
      </c>
      <c r="AA97" s="99">
        <f t="shared" si="34"/>
        <v>2.4303147653657931E-2</v>
      </c>
      <c r="AB97" s="28">
        <v>3429910.0983259873</v>
      </c>
      <c r="AC97" s="28">
        <f t="shared" si="35"/>
        <v>13351103.765084263</v>
      </c>
      <c r="AD97" s="28">
        <v>2175560.3991156952</v>
      </c>
      <c r="AE97" s="28">
        <v>8435688.6796933655</v>
      </c>
      <c r="AF97" s="98">
        <v>8.800585526591405</v>
      </c>
      <c r="AG97" s="98">
        <v>7.4556724596061086</v>
      </c>
    </row>
    <row r="98" spans="1:33" ht="15.5">
      <c r="A98" s="157">
        <f t="shared" si="25"/>
        <v>46357</v>
      </c>
      <c r="B98" s="97" t="s">
        <v>96</v>
      </c>
      <c r="C98" s="27">
        <v>196.99082109999998</v>
      </c>
      <c r="D98" s="26">
        <f t="shared" ca="1" si="29"/>
        <v>2.1068084700434753E-2</v>
      </c>
      <c r="E98" s="26">
        <f t="shared" si="36"/>
        <v>2.1068084700434753E-2</v>
      </c>
      <c r="F98" s="26">
        <f t="shared" si="30"/>
        <v>2.0999999999999908E-2</v>
      </c>
      <c r="G98" s="26">
        <v>2.6355109580100677E-3</v>
      </c>
      <c r="H98" s="25">
        <v>0.13750000000000001</v>
      </c>
      <c r="I98" s="96">
        <v>0.13750000000000001</v>
      </c>
      <c r="J98" s="88">
        <v>5.15</v>
      </c>
      <c r="K98" s="95">
        <v>5.1249630952380967</v>
      </c>
      <c r="L98" s="88">
        <v>6.077</v>
      </c>
      <c r="M98" s="95">
        <v>6.0474564523809535</v>
      </c>
      <c r="N98" s="94">
        <v>6.9032503742173761</v>
      </c>
      <c r="O98" s="94">
        <v>6.8696899815636172</v>
      </c>
      <c r="P98" s="91">
        <v>7802.24</v>
      </c>
      <c r="Q98" s="90">
        <f t="shared" si="26"/>
        <v>1.3563562718324595E-2</v>
      </c>
      <c r="R98" s="24">
        <f t="shared" si="31"/>
        <v>5.3888203758058806E-2</v>
      </c>
      <c r="S98" s="91">
        <v>1262.2572953723288</v>
      </c>
      <c r="T98" s="90">
        <f t="shared" si="27"/>
        <v>1.4348482762225334E-2</v>
      </c>
      <c r="U98" s="24">
        <f t="shared" si="37"/>
        <v>6.5197827652307305E-2</v>
      </c>
      <c r="V98" s="91" t="s">
        <v>155</v>
      </c>
      <c r="W98" s="93" t="s">
        <v>155</v>
      </c>
      <c r="X98" s="92" t="s">
        <v>155</v>
      </c>
      <c r="Y98" s="91">
        <f t="shared" si="38"/>
        <v>334.18177500000013</v>
      </c>
      <c r="Z98" s="90">
        <f t="shared" si="33"/>
        <v>6.192246325636086E-3</v>
      </c>
      <c r="AA98" s="89">
        <f t="shared" si="34"/>
        <v>2.5000000000000355E-2</v>
      </c>
      <c r="AB98" s="23">
        <v>3469760.0424096757</v>
      </c>
      <c r="AC98" s="23">
        <f t="shared" si="35"/>
        <v>13543073.807493938</v>
      </c>
      <c r="AD98" s="23">
        <v>2236383.5539835859</v>
      </c>
      <c r="AE98" s="23">
        <v>8567023.2336769514</v>
      </c>
      <c r="AF98" s="88">
        <v>8.766260110975697</v>
      </c>
      <c r="AG98" s="88">
        <v>7.2715459512595926</v>
      </c>
    </row>
    <row r="99" spans="1:33" ht="14">
      <c r="A99" s="156">
        <f t="shared" si="25"/>
        <v>46447</v>
      </c>
      <c r="B99" s="104" t="s">
        <v>97</v>
      </c>
      <c r="C99" s="33">
        <v>196.47348199999999</v>
      </c>
      <c r="D99" s="32">
        <f t="shared" ca="1" si="29"/>
        <v>1.0000000000000009E-2</v>
      </c>
      <c r="E99" s="32">
        <f t="shared" si="36"/>
        <v>1.8966957290349695E-2</v>
      </c>
      <c r="F99" s="32">
        <f t="shared" si="30"/>
        <v>1.0000000000000009E-2</v>
      </c>
      <c r="G99" s="32">
        <v>3.432677760490277E-3</v>
      </c>
      <c r="H99" s="31">
        <v>0.13750000000000001</v>
      </c>
      <c r="I99" s="30">
        <v>0.13750000000000001</v>
      </c>
      <c r="J99" s="98">
        <v>5.2</v>
      </c>
      <c r="K99" s="103">
        <v>5.1833333333333336</v>
      </c>
      <c r="L99" s="98">
        <v>6.1360000000000001</v>
      </c>
      <c r="M99" s="103">
        <v>6.1163333333333334</v>
      </c>
      <c r="N99" s="102">
        <v>6.9702722225107481</v>
      </c>
      <c r="O99" s="102">
        <v>6.9479316064129577</v>
      </c>
      <c r="P99" s="101">
        <v>7924.37</v>
      </c>
      <c r="Q99" s="100">
        <f t="shared" si="26"/>
        <v>1.5653197030596422E-2</v>
      </c>
      <c r="R99" s="29">
        <f t="shared" si="31"/>
        <v>5.0207208771285705E-2</v>
      </c>
      <c r="S99" s="101">
        <v>1278.6152970636238</v>
      </c>
      <c r="T99" s="100">
        <f t="shared" si="27"/>
        <v>1.2959324340026779E-2</v>
      </c>
      <c r="U99" s="99">
        <f t="shared" si="37"/>
        <v>7.6908231489228429E-2</v>
      </c>
      <c r="V99" s="101" t="s">
        <v>155</v>
      </c>
      <c r="W99" s="100" t="s">
        <v>155</v>
      </c>
      <c r="X99" s="99" t="s">
        <v>155</v>
      </c>
      <c r="Y99" s="101">
        <f t="shared" si="38"/>
        <v>336.2511108683384</v>
      </c>
      <c r="Z99" s="100">
        <f t="shared" si="33"/>
        <v>6.192246325636086E-3</v>
      </c>
      <c r="AA99" s="99">
        <f t="shared" si="34"/>
        <v>2.5000000000000355E-2</v>
      </c>
      <c r="AB99" s="28">
        <v>3447122.8021856472</v>
      </c>
      <c r="AC99" s="28">
        <f t="shared" si="35"/>
        <v>13739217.609679583</v>
      </c>
      <c r="AD99" s="28">
        <v>2186916.1664792243</v>
      </c>
      <c r="AE99" s="28">
        <v>8699259.4001561757</v>
      </c>
      <c r="AF99" s="98">
        <v>8.5864186899090846</v>
      </c>
      <c r="AG99" s="98">
        <v>7.1769553582626395</v>
      </c>
    </row>
    <row r="100" spans="1:33" ht="14">
      <c r="A100" s="156">
        <f t="shared" ref="A100:A110" si="39">EDATE(A99,3)</f>
        <v>46539</v>
      </c>
      <c r="B100" s="104" t="s">
        <v>98</v>
      </c>
      <c r="C100" s="33">
        <v>203.34404152079998</v>
      </c>
      <c r="D100" s="32">
        <f t="shared" ca="1" si="29"/>
        <v>1.4557372872920249E-2</v>
      </c>
      <c r="E100" s="32">
        <f t="shared" si="36"/>
        <v>1.812250531184012E-2</v>
      </c>
      <c r="F100" s="32">
        <f t="shared" si="30"/>
        <v>1.8999999999999906E-2</v>
      </c>
      <c r="G100" s="32">
        <v>6.2261465251851611E-3</v>
      </c>
      <c r="H100" s="31">
        <v>0.13</v>
      </c>
      <c r="I100" s="30">
        <v>0.13333333333333333</v>
      </c>
      <c r="J100" s="98">
        <v>5.25</v>
      </c>
      <c r="K100" s="103">
        <v>5.2333333333333334</v>
      </c>
      <c r="L100" s="98">
        <v>6.1949999999999994</v>
      </c>
      <c r="M100" s="103">
        <v>6.1753333333333327</v>
      </c>
      <c r="N100" s="102">
        <v>7.0372940708041209</v>
      </c>
      <c r="O100" s="102">
        <v>7.0149534547063297</v>
      </c>
      <c r="P100" s="101">
        <v>8009.73</v>
      </c>
      <c r="Q100" s="100">
        <f t="shared" ref="Q100:Q106" si="40">(P100/P99)-1</f>
        <v>1.0771834227831345E-2</v>
      </c>
      <c r="R100" s="29">
        <f t="shared" si="31"/>
        <v>4.6639077672122831E-2</v>
      </c>
      <c r="S100" s="101">
        <v>1291.1618775133004</v>
      </c>
      <c r="T100" s="100">
        <f t="shared" ref="T100:T106" si="41">(S100/S99)-1</f>
        <v>9.8126312726667386E-3</v>
      </c>
      <c r="U100" s="99">
        <f t="shared" si="37"/>
        <v>4.6665374427417694E-2</v>
      </c>
      <c r="V100" s="101" t="s">
        <v>155</v>
      </c>
      <c r="W100" s="100" t="s">
        <v>155</v>
      </c>
      <c r="X100" s="99" t="s">
        <v>155</v>
      </c>
      <c r="Y100" s="101">
        <f t="shared" si="38"/>
        <v>338.33326057410392</v>
      </c>
      <c r="Z100" s="100">
        <f t="shared" si="33"/>
        <v>6.192246325636086E-3</v>
      </c>
      <c r="AA100" s="99">
        <f t="shared" si="34"/>
        <v>2.5000000000000355E-2</v>
      </c>
      <c r="AB100" s="28">
        <v>3629155.8064145548</v>
      </c>
      <c r="AC100" s="28">
        <f t="shared" si="35"/>
        <v>13975948.749335866</v>
      </c>
      <c r="AD100" s="28">
        <v>2236914.5407323814</v>
      </c>
      <c r="AE100" s="28">
        <v>8835774.6603108868</v>
      </c>
      <c r="AF100" s="98">
        <v>8.2857040805988191</v>
      </c>
      <c r="AG100" s="98">
        <v>7.0254037309767945</v>
      </c>
    </row>
    <row r="101" spans="1:33" ht="14">
      <c r="A101" s="156">
        <f t="shared" si="39"/>
        <v>46631</v>
      </c>
      <c r="B101" s="104" t="s">
        <v>99</v>
      </c>
      <c r="C101" s="33">
        <v>206.76638003328003</v>
      </c>
      <c r="D101" s="32">
        <f t="shared" ca="1" si="29"/>
        <v>1.5728243145865184E-2</v>
      </c>
      <c r="E101" s="32">
        <f t="shared" si="36"/>
        <v>1.7015534754649675E-2</v>
      </c>
      <c r="F101" s="32">
        <f t="shared" si="30"/>
        <v>1.8000000000000016E-2</v>
      </c>
      <c r="G101" s="32">
        <v>5.5304695694466943E-3</v>
      </c>
      <c r="H101" s="31">
        <v>0.125</v>
      </c>
      <c r="I101" s="30">
        <v>0.12666666666666665</v>
      </c>
      <c r="J101" s="98">
        <v>5.3</v>
      </c>
      <c r="K101" s="103">
        <v>5.2833333333333341</v>
      </c>
      <c r="L101" s="98">
        <v>6.2539999999999996</v>
      </c>
      <c r="M101" s="103">
        <v>6.2343333333333337</v>
      </c>
      <c r="N101" s="102">
        <v>7.1043159190974929</v>
      </c>
      <c r="O101" s="102">
        <v>7.0819753029997035</v>
      </c>
      <c r="P101" s="101">
        <v>8048.34</v>
      </c>
      <c r="Q101" s="100">
        <f t="shared" si="40"/>
        <v>4.8203872040630813E-3</v>
      </c>
      <c r="R101" s="29">
        <f t="shared" si="31"/>
        <v>4.5533611420361275E-2</v>
      </c>
      <c r="S101" s="101">
        <v>1299.8919558387522</v>
      </c>
      <c r="T101" s="100">
        <f t="shared" si="41"/>
        <v>6.7614127070305674E-3</v>
      </c>
      <c r="U101" s="99">
        <f t="shared" si="37"/>
        <v>4.4591651792298181E-2</v>
      </c>
      <c r="V101" s="101" t="s">
        <v>155</v>
      </c>
      <c r="W101" s="100" t="s">
        <v>155</v>
      </c>
      <c r="X101" s="99" t="s">
        <v>155</v>
      </c>
      <c r="Y101" s="101">
        <f t="shared" si="38"/>
        <v>340.42830346373438</v>
      </c>
      <c r="Z101" s="100">
        <f t="shared" si="33"/>
        <v>6.192246325636086E-3</v>
      </c>
      <c r="AA101" s="99">
        <f t="shared" si="34"/>
        <v>2.5000000000000133E-2</v>
      </c>
      <c r="AB101" s="28">
        <v>3665656.2159163887</v>
      </c>
      <c r="AC101" s="28">
        <f t="shared" si="35"/>
        <v>14211694.866926264</v>
      </c>
      <c r="AD101" s="28">
        <v>2318346.0771341999</v>
      </c>
      <c r="AE101" s="28">
        <v>8978560.3383293916</v>
      </c>
      <c r="AF101" s="98">
        <v>8.1056852034959519</v>
      </c>
      <c r="AG101" s="98">
        <v>6.8842830971187512</v>
      </c>
    </row>
    <row r="102" spans="1:33" ht="15.5">
      <c r="A102" s="157">
        <f t="shared" si="39"/>
        <v>46722</v>
      </c>
      <c r="B102" s="97" t="s">
        <v>100</v>
      </c>
      <c r="C102" s="27">
        <v>200.93063752199998</v>
      </c>
      <c r="D102" s="26">
        <f t="shared" ca="1" si="29"/>
        <v>1.6787820088583594E-2</v>
      </c>
      <c r="E102" s="26">
        <f t="shared" si="36"/>
        <v>1.6787820088583594E-2</v>
      </c>
      <c r="F102" s="26">
        <f t="shared" si="30"/>
        <v>2.0000000000000018E-2</v>
      </c>
      <c r="G102" s="26">
        <v>5.0326859762765963E-3</v>
      </c>
      <c r="H102" s="25">
        <v>0.125</v>
      </c>
      <c r="I102" s="96">
        <v>0.125</v>
      </c>
      <c r="J102" s="88">
        <v>5.35</v>
      </c>
      <c r="K102" s="95">
        <v>5.333333333333333</v>
      </c>
      <c r="L102" s="88">
        <v>6.3129999999999988</v>
      </c>
      <c r="M102" s="95">
        <v>6.293333333333333</v>
      </c>
      <c r="N102" s="94">
        <v>7.1713377673908649</v>
      </c>
      <c r="O102" s="94">
        <v>7.1489971512930746</v>
      </c>
      <c r="P102" s="91">
        <v>8156.63</v>
      </c>
      <c r="Q102" s="90">
        <f t="shared" si="40"/>
        <v>1.3454948473846873E-2</v>
      </c>
      <c r="R102" s="24">
        <f t="shared" si="31"/>
        <v>4.5421571241079484E-2</v>
      </c>
      <c r="S102" s="91">
        <v>1319.2483344523398</v>
      </c>
      <c r="T102" s="90">
        <f t="shared" si="41"/>
        <v>1.4890759594783365E-2</v>
      </c>
      <c r="U102" s="24">
        <f t="shared" si="37"/>
        <v>4.5150096805897544E-2</v>
      </c>
      <c r="V102" s="91" t="s">
        <v>155</v>
      </c>
      <c r="W102" s="93" t="s">
        <v>155</v>
      </c>
      <c r="X102" s="92" t="s">
        <v>155</v>
      </c>
      <c r="Y102" s="91">
        <f t="shared" si="38"/>
        <v>342.53631937500023</v>
      </c>
      <c r="Z102" s="90">
        <f t="shared" si="33"/>
        <v>6.192246325636086E-3</v>
      </c>
      <c r="AA102" s="89">
        <f t="shared" si="34"/>
        <v>2.5000000000000355E-2</v>
      </c>
      <c r="AB102" s="23">
        <v>3715530.4981288183</v>
      </c>
      <c r="AC102" s="23">
        <f t="shared" si="35"/>
        <v>14457465.322645409</v>
      </c>
      <c r="AD102" s="23">
        <v>2384586.0671848622</v>
      </c>
      <c r="AE102" s="23">
        <v>9126762.8515306674</v>
      </c>
      <c r="AF102" s="88">
        <v>7.9812174750559661</v>
      </c>
      <c r="AG102" s="88">
        <v>6.7999443196774711</v>
      </c>
    </row>
    <row r="103" spans="1:33" ht="14">
      <c r="A103" s="156">
        <f t="shared" si="39"/>
        <v>46813</v>
      </c>
      <c r="B103" s="104" t="s">
        <v>101</v>
      </c>
      <c r="C103" s="33">
        <v>200.76953251272093</v>
      </c>
      <c r="D103" s="32">
        <f t="shared" ca="1" si="29"/>
        <v>2.1865803308361631E-2</v>
      </c>
      <c r="E103" s="32">
        <f t="shared" si="36"/>
        <v>1.9699554989951906E-2</v>
      </c>
      <c r="F103" s="32">
        <f t="shared" ref="F103:F106" si="42">C103/C99-1</f>
        <v>2.1865803308361631E-2</v>
      </c>
      <c r="G103" s="32">
        <v>4.8999999999999044E-3</v>
      </c>
      <c r="H103" s="31">
        <v>0.12</v>
      </c>
      <c r="I103" s="30">
        <v>0.12166666666666666</v>
      </c>
      <c r="J103" s="98">
        <v>5.3624999999999989</v>
      </c>
      <c r="K103" s="103">
        <v>5.3583333333333316</v>
      </c>
      <c r="L103" s="98">
        <v>6.3277499999999982</v>
      </c>
      <c r="M103" s="103">
        <v>6.3228333333333309</v>
      </c>
      <c r="N103" s="102">
        <v>7.188093229464207</v>
      </c>
      <c r="O103" s="102">
        <v>7.1825080754397588</v>
      </c>
      <c r="P103" s="101">
        <v>8270.4268347848774</v>
      </c>
      <c r="Q103" s="100">
        <f t="shared" si="40"/>
        <v>1.3951452350404292E-2</v>
      </c>
      <c r="R103" s="29">
        <f t="shared" ref="R103:R106" si="43">P103/P99-1</f>
        <v>4.3669949129694574E-2</v>
      </c>
      <c r="S103" s="101">
        <v>1327.8335261281154</v>
      </c>
      <c r="T103" s="100">
        <f t="shared" si="41"/>
        <v>6.507638820965056E-3</v>
      </c>
      <c r="U103" s="99">
        <f t="shared" si="37"/>
        <v>3.8493383566990502E-2</v>
      </c>
      <c r="V103" s="101" t="s">
        <v>155</v>
      </c>
      <c r="W103" s="100" t="s">
        <v>155</v>
      </c>
      <c r="X103" s="99" t="s">
        <v>155</v>
      </c>
      <c r="Y103" s="101">
        <f t="shared" si="38"/>
        <v>344.65738864004697</v>
      </c>
      <c r="Z103" s="100">
        <f t="shared" ref="Z103:Z106" si="44">(Y103/Y102)-1</f>
        <v>6.192246325636086E-3</v>
      </c>
      <c r="AA103" s="99">
        <f t="shared" ref="AA103:AA106" si="45">(Y103/Y99)-1</f>
        <v>2.5000000000000355E-2</v>
      </c>
      <c r="AB103" s="28">
        <v>3689083.4240515637</v>
      </c>
      <c r="AC103" s="28">
        <f t="shared" ref="AC103:AC106" si="46">SUM(AB100:AB103)</f>
        <v>14699425.944511326</v>
      </c>
      <c r="AD103" s="28">
        <v>2334846.9748070659</v>
      </c>
      <c r="AE103" s="28">
        <v>9274693.6598585099</v>
      </c>
      <c r="AF103" s="98">
        <v>7.8343114898365966</v>
      </c>
      <c r="AG103" s="98">
        <v>6.7107593414439561</v>
      </c>
    </row>
    <row r="104" spans="1:33" ht="14">
      <c r="A104" s="156">
        <f t="shared" si="39"/>
        <v>46905</v>
      </c>
      <c r="B104" s="104" t="s">
        <v>102</v>
      </c>
      <c r="C104" s="33">
        <v>207.51646698622557</v>
      </c>
      <c r="D104" s="32">
        <f t="shared" ca="1" si="29"/>
        <v>2.1180852463826394E-2</v>
      </c>
      <c r="E104" s="32">
        <f t="shared" si="36"/>
        <v>2.0082389271202761E-2</v>
      </c>
      <c r="F104" s="32">
        <f t="shared" si="42"/>
        <v>2.0519044640896489E-2</v>
      </c>
      <c r="G104" s="32">
        <v>4.8999999999999044E-3</v>
      </c>
      <c r="H104" s="31">
        <v>0.115</v>
      </c>
      <c r="I104" s="30">
        <v>0.11666666666666665</v>
      </c>
      <c r="J104" s="98">
        <v>5.3749999999999982</v>
      </c>
      <c r="K104" s="103">
        <v>5.3708333333333327</v>
      </c>
      <c r="L104" s="98">
        <v>6.3424999999999976</v>
      </c>
      <c r="M104" s="103">
        <v>6.337583333333332</v>
      </c>
      <c r="N104" s="102">
        <v>7.20484869153755</v>
      </c>
      <c r="O104" s="102">
        <v>7.1992635375131036</v>
      </c>
      <c r="P104" s="101">
        <v>8334.5072629114729</v>
      </c>
      <c r="Q104" s="100">
        <f t="shared" si="40"/>
        <v>7.7481403809871452E-3</v>
      </c>
      <c r="R104" s="29">
        <f t="shared" si="43"/>
        <v>4.0547841551646924E-2</v>
      </c>
      <c r="S104" s="101">
        <v>1340.6199599153276</v>
      </c>
      <c r="T104" s="100">
        <f t="shared" si="41"/>
        <v>9.6295458245407861E-3</v>
      </c>
      <c r="U104" s="99">
        <f t="shared" si="37"/>
        <v>3.8305098116186986E-2</v>
      </c>
      <c r="V104" s="101" t="s">
        <v>155</v>
      </c>
      <c r="W104" s="100" t="s">
        <v>155</v>
      </c>
      <c r="X104" s="99" t="s">
        <v>155</v>
      </c>
      <c r="Y104" s="101">
        <f t="shared" si="38"/>
        <v>346.79159208845664</v>
      </c>
      <c r="Z104" s="100">
        <f t="shared" si="44"/>
        <v>6.192246325636086E-3</v>
      </c>
      <c r="AA104" s="99">
        <f t="shared" si="45"/>
        <v>2.5000000000000355E-2</v>
      </c>
      <c r="AB104" s="28">
        <v>3878774.9562262031</v>
      </c>
      <c r="AC104" s="28">
        <f t="shared" si="46"/>
        <v>14949045.094322974</v>
      </c>
      <c r="AD104" s="28">
        <v>2398217.0151974778</v>
      </c>
      <c r="AE104" s="28">
        <v>9435996.1343236063</v>
      </c>
      <c r="AF104" s="98">
        <v>7.7013803149898408</v>
      </c>
      <c r="AG104" s="98">
        <v>6.6097028445697417</v>
      </c>
    </row>
    <row r="105" spans="1:33" ht="14">
      <c r="A105" s="156">
        <f t="shared" si="39"/>
        <v>46997</v>
      </c>
      <c r="B105" s="104" t="s">
        <v>103</v>
      </c>
      <c r="C105" s="33">
        <v>210.87672554211971</v>
      </c>
      <c r="D105" s="32">
        <f t="shared" ca="1" si="29"/>
        <v>2.0737150150679451E-2</v>
      </c>
      <c r="E105" s="32">
        <f t="shared" si="36"/>
        <v>2.0556442857379897E-2</v>
      </c>
      <c r="F105" s="32">
        <f t="shared" si="42"/>
        <v>1.9879177205588849E-2</v>
      </c>
      <c r="G105" s="32">
        <v>4.8999999999999044E-3</v>
      </c>
      <c r="H105" s="31">
        <v>0.115</v>
      </c>
      <c r="I105" s="30">
        <v>0.115</v>
      </c>
      <c r="J105" s="98">
        <v>5.3874999999999975</v>
      </c>
      <c r="K105" s="103">
        <v>5.3833333333333302</v>
      </c>
      <c r="L105" s="98">
        <v>6.357249999999997</v>
      </c>
      <c r="M105" s="103">
        <v>6.3523333333333296</v>
      </c>
      <c r="N105" s="102">
        <v>7.2216041536108921</v>
      </c>
      <c r="O105" s="102">
        <v>7.216018999586443</v>
      </c>
      <c r="P105" s="101">
        <v>8368.0994900115365</v>
      </c>
      <c r="Q105" s="100">
        <f t="shared" si="40"/>
        <v>4.030499469302562E-3</v>
      </c>
      <c r="R105" s="29">
        <f t="shared" si="43"/>
        <v>3.9729868520904432E-2</v>
      </c>
      <c r="S105" s="101">
        <v>1358.0688423666709</v>
      </c>
      <c r="T105" s="100">
        <f t="shared" si="41"/>
        <v>1.3015532345531655E-2</v>
      </c>
      <c r="U105" s="99">
        <f t="shared" si="37"/>
        <v>4.4755170817547096E-2</v>
      </c>
      <c r="V105" s="101" t="s">
        <v>155</v>
      </c>
      <c r="W105" s="100" t="s">
        <v>155</v>
      </c>
      <c r="X105" s="99" t="s">
        <v>155</v>
      </c>
      <c r="Y105" s="101">
        <f t="shared" si="38"/>
        <v>348.93901105032785</v>
      </c>
      <c r="Z105" s="100">
        <f t="shared" si="44"/>
        <v>6.192246325636086E-3</v>
      </c>
      <c r="AA105" s="99">
        <f t="shared" si="45"/>
        <v>2.5000000000000355E-2</v>
      </c>
      <c r="AB105" s="28">
        <v>3915329.4629330579</v>
      </c>
      <c r="AC105" s="28">
        <f t="shared" si="46"/>
        <v>15198718.341339644</v>
      </c>
      <c r="AD105" s="28">
        <v>2495917.0878388425</v>
      </c>
      <c r="AE105" s="28">
        <v>9613567.1450282484</v>
      </c>
      <c r="AF105" s="98">
        <v>7.5877380383476378</v>
      </c>
      <c r="AG105" s="98">
        <v>6.5180713235894387</v>
      </c>
    </row>
    <row r="106" spans="1:33" ht="15.5">
      <c r="A106" s="157">
        <f t="shared" si="39"/>
        <v>47088</v>
      </c>
      <c r="B106" s="97" t="s">
        <v>104</v>
      </c>
      <c r="C106" s="27">
        <v>204.89791875805932</v>
      </c>
      <c r="D106" s="26">
        <f t="shared" ca="1" si="29"/>
        <v>2.0490160710909811E-2</v>
      </c>
      <c r="E106" s="26">
        <f t="shared" ref="E106:E109" si="47">AVERAGE(C103:C106)/AVERAGE(C99:C102)-1</f>
        <v>2.0490160710909811E-2</v>
      </c>
      <c r="F106" s="26">
        <f t="shared" si="42"/>
        <v>1.974453117247954E-2</v>
      </c>
      <c r="G106" s="26">
        <v>4.8999999999999044E-3</v>
      </c>
      <c r="H106" s="25">
        <v>0.115</v>
      </c>
      <c r="I106" s="96">
        <v>0.115</v>
      </c>
      <c r="J106" s="88">
        <v>5.4</v>
      </c>
      <c r="K106" s="95">
        <v>5.3958333333333313</v>
      </c>
      <c r="L106" s="88">
        <v>6.3719999999999999</v>
      </c>
      <c r="M106" s="95">
        <v>6.3670833333333308</v>
      </c>
      <c r="N106" s="94">
        <v>7.2383596156842387</v>
      </c>
      <c r="O106" s="94">
        <v>7.2327744616597878</v>
      </c>
      <c r="P106" s="91">
        <v>8482.8952000000045</v>
      </c>
      <c r="Q106" s="90">
        <f t="shared" si="40"/>
        <v>1.3718253484616527E-2</v>
      </c>
      <c r="R106" s="24">
        <f t="shared" si="43"/>
        <v>4.000000000000048E-2</v>
      </c>
      <c r="S106" s="91">
        <v>1372.0182678304352</v>
      </c>
      <c r="T106" s="90">
        <f t="shared" si="41"/>
        <v>1.0271515720407187E-2</v>
      </c>
      <c r="U106" s="24">
        <f t="shared" si="37"/>
        <v>4.0000000000001368E-2</v>
      </c>
      <c r="V106" s="91" t="s">
        <v>155</v>
      </c>
      <c r="W106" s="93" t="s">
        <v>155</v>
      </c>
      <c r="X106" s="92" t="s">
        <v>155</v>
      </c>
      <c r="Y106" s="91">
        <f t="shared" si="38"/>
        <v>351.09972735937532</v>
      </c>
      <c r="Z106" s="90">
        <f t="shared" si="44"/>
        <v>6.192246325636086E-3</v>
      </c>
      <c r="AA106" s="89">
        <f t="shared" si="45"/>
        <v>2.5000000000000355E-2</v>
      </c>
      <c r="AB106" s="23">
        <v>3968076.8151716343</v>
      </c>
      <c r="AC106" s="23">
        <f t="shared" si="46"/>
        <v>15451264.658382459</v>
      </c>
      <c r="AD106" s="23">
        <v>2577968.9941212148</v>
      </c>
      <c r="AE106" s="23">
        <v>9806950.0719646011</v>
      </c>
      <c r="AF106" s="88">
        <v>7.5098138727918267</v>
      </c>
      <c r="AG106" s="88">
        <v>6.429851461173766</v>
      </c>
    </row>
    <row r="107" spans="1:33" ht="14">
      <c r="A107" s="156">
        <f t="shared" si="39"/>
        <v>47178</v>
      </c>
      <c r="B107" s="104" t="s">
        <v>172</v>
      </c>
      <c r="C107" s="33">
        <v>204.52989747621211</v>
      </c>
      <c r="D107" s="32">
        <f t="shared" ref="D107:D110" ca="1" si="48">AVERAGE(OFFSET($C$1,MATCH(EDATE(A107,0),$A$1:$A$300,0)-1,,IF(MONTH($A107)=3,-1,IF(MONTH($A107)=6,-2,IF(MONTH($A107)=9,-3,-4)))))/AVERAGE(OFFSET($C$1,MATCH(EDATE(A107,-12),$A$1:$A$300,0)-1,,IF(MONTH($A107)=3,-1,IF(MONTH($A107)=6,-2,IF(MONTH($A107)=9,-3,-4)))))-1</f>
        <v>1.8729759024830761E-2</v>
      </c>
      <c r="E107" s="32">
        <f t="shared" si="47"/>
        <v>1.9721862882426278E-2</v>
      </c>
      <c r="F107" s="32">
        <f t="shared" ref="F107:F110" si="49">C107/C103-1</f>
        <v>1.8729759024830761E-2</v>
      </c>
      <c r="G107" s="32">
        <v>3.9000000000000146E-3</v>
      </c>
      <c r="H107" s="31">
        <v>0.11</v>
      </c>
      <c r="I107" s="30">
        <v>0.11166666666666666</v>
      </c>
      <c r="J107" s="98">
        <v>5.4249999999999989</v>
      </c>
      <c r="K107" s="103">
        <v>5.416666666666667</v>
      </c>
      <c r="L107" s="98" t="s">
        <v>155</v>
      </c>
      <c r="M107" s="103" t="s">
        <v>155</v>
      </c>
      <c r="N107" s="98" t="s">
        <v>155</v>
      </c>
      <c r="O107" s="103" t="s">
        <v>155</v>
      </c>
      <c r="P107" s="101">
        <v>8601.2439081762768</v>
      </c>
      <c r="Q107" s="100">
        <f t="shared" ref="Q107:Q110" si="50">(P107/P106)-1</f>
        <v>1.395145235040407E-2</v>
      </c>
      <c r="R107" s="29">
        <f t="shared" ref="R107:R110" si="51">P107/P103-1</f>
        <v>4.000000000000048E-2</v>
      </c>
      <c r="S107" s="101">
        <v>1379.2840744322625</v>
      </c>
      <c r="T107" s="100">
        <f t="shared" ref="T107:T110" si="52">(S107/S106)-1</f>
        <v>5.2957068955916675E-3</v>
      </c>
      <c r="U107" s="99">
        <f t="shared" ref="U107:U110" si="53">(S107/S103-1)</f>
        <v>3.8747740053057589E-2</v>
      </c>
      <c r="V107" s="101" t="s">
        <v>155</v>
      </c>
      <c r="W107" s="100" t="s">
        <v>155</v>
      </c>
      <c r="X107" s="99" t="s">
        <v>155</v>
      </c>
      <c r="Y107" s="101">
        <f t="shared" si="38"/>
        <v>353.27382335604824</v>
      </c>
      <c r="Z107" s="100">
        <f t="shared" ref="Z107:Z110" si="54">(Y107/Y106)-1</f>
        <v>6.192246325636086E-3</v>
      </c>
      <c r="AA107" s="99">
        <f t="shared" ref="AA107:AA110" si="55">(Y107/Y103)-1</f>
        <v>2.5000000000000355E-2</v>
      </c>
      <c r="AB107" s="28">
        <v>3935911.5002260935</v>
      </c>
      <c r="AC107" s="28">
        <f t="shared" ref="AC107:AC110" si="56">SUM(AB104:AB107)</f>
        <v>15698092.73455699</v>
      </c>
      <c r="AD107" s="28">
        <v>2512680.4853655412</v>
      </c>
      <c r="AE107" s="28">
        <v>9984783.5825230759</v>
      </c>
      <c r="AF107" s="98">
        <v>7.3940503001926343</v>
      </c>
      <c r="AG107" s="98">
        <v>6.0909554568630879</v>
      </c>
    </row>
    <row r="108" spans="1:33" ht="14">
      <c r="A108" s="156">
        <f t="shared" si="39"/>
        <v>47270</v>
      </c>
      <c r="B108" s="104" t="s">
        <v>173</v>
      </c>
      <c r="C108" s="33">
        <v>211.19282803079653</v>
      </c>
      <c r="D108" s="32">
        <f t="shared" ca="1" si="48"/>
        <v>1.8214501641468539E-2</v>
      </c>
      <c r="E108" s="32">
        <f t="shared" si="47"/>
        <v>1.9013082905780632E-2</v>
      </c>
      <c r="F108" s="32">
        <f t="shared" si="49"/>
        <v>1.7715996701191949E-2</v>
      </c>
      <c r="G108" s="32">
        <v>3.9000000000000146E-3</v>
      </c>
      <c r="H108" s="31">
        <v>0.1075</v>
      </c>
      <c r="I108" s="30">
        <v>0.1075</v>
      </c>
      <c r="J108" s="98">
        <v>5.4499999999999975</v>
      </c>
      <c r="K108" s="103">
        <v>5.4416666666666655</v>
      </c>
      <c r="L108" s="98" t="s">
        <v>155</v>
      </c>
      <c r="M108" s="103" t="s">
        <v>155</v>
      </c>
      <c r="N108" s="98" t="s">
        <v>155</v>
      </c>
      <c r="O108" s="103" t="s">
        <v>155</v>
      </c>
      <c r="P108" s="101">
        <v>8667.8875534279359</v>
      </c>
      <c r="Q108" s="100">
        <f t="shared" si="50"/>
        <v>7.7481403809869231E-3</v>
      </c>
      <c r="R108" s="29">
        <f t="shared" si="51"/>
        <v>4.000000000000048E-2</v>
      </c>
      <c r="S108" s="101">
        <v>1390.8891703943648</v>
      </c>
      <c r="T108" s="100">
        <f t="shared" si="52"/>
        <v>8.4138548231111887E-3</v>
      </c>
      <c r="U108" s="99">
        <f t="shared" si="53"/>
        <v>3.7496987947436056E-2</v>
      </c>
      <c r="V108" s="101" t="s">
        <v>155</v>
      </c>
      <c r="W108" s="100" t="s">
        <v>155</v>
      </c>
      <c r="X108" s="99" t="s">
        <v>155</v>
      </c>
      <c r="Y108" s="101">
        <f t="shared" si="38"/>
        <v>355.46138189066812</v>
      </c>
      <c r="Z108" s="100">
        <f t="shared" si="54"/>
        <v>6.192246325636086E-3</v>
      </c>
      <c r="AA108" s="99">
        <f t="shared" si="55"/>
        <v>2.5000000000000133E-2</v>
      </c>
      <c r="AB108" s="28">
        <v>4134176.7398836417</v>
      </c>
      <c r="AC108" s="28">
        <f t="shared" si="56"/>
        <v>15953494.518214427</v>
      </c>
      <c r="AD108" s="28">
        <v>2569102.7940032482</v>
      </c>
      <c r="AE108" s="28">
        <v>10155669.361328848</v>
      </c>
      <c r="AF108" s="98">
        <v>7.2448145478356549</v>
      </c>
      <c r="AG108" s="98">
        <v>6.0792026530357468</v>
      </c>
    </row>
    <row r="109" spans="1:33" ht="14">
      <c r="A109" s="156">
        <f t="shared" si="39"/>
        <v>47362</v>
      </c>
      <c r="B109" s="104" t="s">
        <v>174</v>
      </c>
      <c r="C109" s="33">
        <v>214.3990507733657</v>
      </c>
      <c r="D109" s="32">
        <f t="shared" ca="1" si="48"/>
        <v>1.7699791663946307E-2</v>
      </c>
      <c r="E109" s="32">
        <f t="shared" si="47"/>
        <v>1.8200772200762216E-2</v>
      </c>
      <c r="F109" s="32">
        <f t="shared" si="49"/>
        <v>1.6703243196662942E-2</v>
      </c>
      <c r="G109" s="32">
        <v>3.9000000000000146E-3</v>
      </c>
      <c r="H109" s="31">
        <v>0.1075</v>
      </c>
      <c r="I109" s="30">
        <v>0.1075</v>
      </c>
      <c r="J109" s="98">
        <v>5.4749999999999961</v>
      </c>
      <c r="K109" s="103">
        <v>5.4666666666666641</v>
      </c>
      <c r="L109" s="98" t="s">
        <v>155</v>
      </c>
      <c r="M109" s="103" t="s">
        <v>155</v>
      </c>
      <c r="N109" s="98" t="s">
        <v>155</v>
      </c>
      <c r="O109" s="103" t="s">
        <v>155</v>
      </c>
      <c r="P109" s="101">
        <v>8702.8234696120016</v>
      </c>
      <c r="Q109" s="100">
        <f t="shared" si="50"/>
        <v>4.030499469302562E-3</v>
      </c>
      <c r="R109" s="29">
        <f t="shared" si="51"/>
        <v>4.000000000000048E-2</v>
      </c>
      <c r="S109" s="101">
        <v>1407.2957712031409</v>
      </c>
      <c r="T109" s="100">
        <f t="shared" si="52"/>
        <v>1.1795764290927879E-2</v>
      </c>
      <c r="U109" s="99">
        <f t="shared" si="53"/>
        <v>3.624774186755042E-2</v>
      </c>
      <c r="V109" s="101" t="s">
        <v>155</v>
      </c>
      <c r="W109" s="100" t="s">
        <v>155</v>
      </c>
      <c r="X109" s="99" t="s">
        <v>155</v>
      </c>
      <c r="Y109" s="101">
        <f t="shared" si="38"/>
        <v>357.66248632658613</v>
      </c>
      <c r="Z109" s="100">
        <f t="shared" si="54"/>
        <v>6.192246325636086E-3</v>
      </c>
      <c r="AA109" s="99">
        <f t="shared" si="55"/>
        <v>2.5000000000000355E-2</v>
      </c>
      <c r="AB109" s="28">
        <v>4168985.4247909379</v>
      </c>
      <c r="AC109" s="28">
        <f t="shared" si="56"/>
        <v>16207150.480072308</v>
      </c>
      <c r="AD109" s="28">
        <v>2661566.4461627919</v>
      </c>
      <c r="AE109" s="28">
        <v>10321318.719652796</v>
      </c>
      <c r="AF109" s="98">
        <v>7.1731082278398786</v>
      </c>
      <c r="AG109" s="98">
        <v>6.0760849027055173</v>
      </c>
    </row>
    <row r="110" spans="1:33" ht="15.5">
      <c r="A110" s="157">
        <f t="shared" si="39"/>
        <v>47453</v>
      </c>
      <c r="B110" s="97" t="s">
        <v>175</v>
      </c>
      <c r="C110" s="27">
        <v>208.11307393951139</v>
      </c>
      <c r="D110" s="26">
        <f t="shared" ca="1" si="48"/>
        <v>1.720044092315054E-2</v>
      </c>
      <c r="E110" s="26">
        <f t="shared" ref="E110" si="57">AVERAGE(C107:C110)/AVERAGE(C103:C106)-1</f>
        <v>1.720044092315054E-2</v>
      </c>
      <c r="F110" s="26">
        <f t="shared" si="49"/>
        <v>1.569149750734411E-2</v>
      </c>
      <c r="G110" s="26">
        <v>3.9000000000000146E-3</v>
      </c>
      <c r="H110" s="25">
        <v>0.1075</v>
      </c>
      <c r="I110" s="96">
        <v>0.1075</v>
      </c>
      <c r="J110" s="88">
        <v>5.5</v>
      </c>
      <c r="K110" s="95">
        <v>5.4916666666666636</v>
      </c>
      <c r="L110" s="88" t="s">
        <v>155</v>
      </c>
      <c r="M110" s="95" t="s">
        <v>155</v>
      </c>
      <c r="N110" s="94" t="s">
        <v>155</v>
      </c>
      <c r="O110" s="94" t="s">
        <v>155</v>
      </c>
      <c r="P110" s="91">
        <v>8822.2110080000093</v>
      </c>
      <c r="Q110" s="90">
        <f t="shared" si="50"/>
        <v>1.3718253484616527E-2</v>
      </c>
      <c r="R110" s="24">
        <f t="shared" si="51"/>
        <v>4.000000000000048E-2</v>
      </c>
      <c r="S110" s="91">
        <v>1420.0389072045016</v>
      </c>
      <c r="T110" s="90">
        <f t="shared" si="52"/>
        <v>9.0550517255276741E-3</v>
      </c>
      <c r="U110" s="24">
        <f t="shared" si="53"/>
        <v>3.5000000000000808E-2</v>
      </c>
      <c r="V110" s="91" t="s">
        <v>155</v>
      </c>
      <c r="W110" s="93" t="s">
        <v>155</v>
      </c>
      <c r="X110" s="92" t="s">
        <v>155</v>
      </c>
      <c r="Y110" s="91">
        <f t="shared" si="38"/>
        <v>359.87722054335978</v>
      </c>
      <c r="Z110" s="90">
        <f t="shared" si="54"/>
        <v>6.192246325636086E-3</v>
      </c>
      <c r="AA110" s="89">
        <f t="shared" si="55"/>
        <v>2.5000000000000133E-2</v>
      </c>
      <c r="AB110" s="23">
        <v>4220945.48458347</v>
      </c>
      <c r="AC110" s="23">
        <f t="shared" si="56"/>
        <v>16460019.149484143</v>
      </c>
      <c r="AD110" s="23">
        <v>2736522.3852541009</v>
      </c>
      <c r="AE110" s="23">
        <v>10479872.110785682</v>
      </c>
      <c r="AF110" s="88">
        <v>7.1673730736699737</v>
      </c>
      <c r="AG110" s="88">
        <v>6.0753444867786213</v>
      </c>
    </row>
    <row r="111" spans="1:33" ht="14">
      <c r="A111" s="155"/>
      <c r="B111" s="149"/>
      <c r="C111" s="147"/>
      <c r="D111" s="148"/>
      <c r="E111" s="148"/>
      <c r="F111" s="148"/>
      <c r="G111" s="148"/>
      <c r="H111" s="41"/>
      <c r="I111" s="40"/>
      <c r="J111" s="113"/>
      <c r="K111" s="122"/>
      <c r="L111" s="113"/>
      <c r="M111" s="122"/>
      <c r="N111" s="121"/>
      <c r="O111" s="121"/>
      <c r="P111" s="120"/>
      <c r="Q111" s="119"/>
      <c r="R111" s="44"/>
      <c r="S111" s="120"/>
      <c r="T111" s="119"/>
      <c r="U111" s="118"/>
      <c r="V111" s="120"/>
      <c r="W111" s="119"/>
      <c r="X111" s="118"/>
      <c r="Y111" s="120"/>
      <c r="Z111" s="119"/>
      <c r="AA111" s="118"/>
      <c r="AB111" s="172"/>
      <c r="AC111" s="172"/>
      <c r="AD111" s="172"/>
      <c r="AE111" s="172"/>
      <c r="AF111" s="113"/>
      <c r="AG111" s="113"/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honeticPr fontId="110" type="noConversion"/>
  <printOptions horizontalCentered="1" verticalCentered="1"/>
  <pageMargins left="0" right="0" top="0" bottom="0" header="0" footer="0"/>
  <pageSetup paperSize="9" scale="48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Brasil</vt:lpstr>
      <vt:lpstr>Brasil_Trimestral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2026-06-02T20:44:21Z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