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7316C432-F6E8-4D52-B903-7F5BE6A226A2}" xr6:coauthVersionLast="47" xr6:coauthVersionMax="47" xr10:uidLastSave="{00000000-0000-0000-0000-000000000000}"/>
  <bookViews>
    <workbookView xWindow="14085" yWindow="-13635" windowWidth="24240" windowHeight="13140" xr2:uid="{03B8C137-63CD-4C49-BECC-C63DE1C24C06}"/>
  </bookViews>
  <sheets>
    <sheet name="Brasil" sheetId="1" r:id="rId1"/>
    <sheet name="Brasil_Trimest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Q4" i="2"/>
  <c r="T4" i="2"/>
  <c r="W4" i="2"/>
  <c r="Q5" i="2"/>
  <c r="T5" i="2"/>
  <c r="W5" i="2"/>
  <c r="Q6" i="2"/>
  <c r="T6" i="2"/>
  <c r="W6" i="2"/>
  <c r="F7" i="2"/>
  <c r="Q7" i="2"/>
  <c r="T7" i="2"/>
  <c r="W7" i="2"/>
  <c r="X7" i="2"/>
  <c r="Z7" i="2"/>
  <c r="AA7" i="2"/>
  <c r="AC7" i="2"/>
  <c r="F8" i="2"/>
  <c r="Q8" i="2"/>
  <c r="T8" i="2"/>
  <c r="W8" i="2"/>
  <c r="X8" i="2"/>
  <c r="Z8" i="2"/>
  <c r="AA8" i="2"/>
  <c r="AC8" i="2"/>
  <c r="F9" i="2"/>
  <c r="Q9" i="2"/>
  <c r="T9" i="2"/>
  <c r="W9" i="2"/>
  <c r="X9" i="2"/>
  <c r="Z9" i="2"/>
  <c r="AA9" i="2"/>
  <c r="AC9" i="2"/>
  <c r="E10" i="2"/>
  <c r="F10" i="2"/>
  <c r="Q10" i="2"/>
  <c r="T10" i="2"/>
  <c r="W10" i="2"/>
  <c r="X10" i="2"/>
  <c r="Z10" i="2"/>
  <c r="AA10" i="2"/>
  <c r="AC10" i="2"/>
  <c r="E11" i="2"/>
  <c r="F11" i="2"/>
  <c r="Q11" i="2"/>
  <c r="T11" i="2"/>
  <c r="W11" i="2"/>
  <c r="X11" i="2"/>
  <c r="Z11" i="2"/>
  <c r="AA11" i="2"/>
  <c r="AC11" i="2"/>
  <c r="E12" i="2"/>
  <c r="F12" i="2"/>
  <c r="Q12" i="2"/>
  <c r="T12" i="2"/>
  <c r="W12" i="2"/>
  <c r="X12" i="2"/>
  <c r="Z12" i="2"/>
  <c r="AA12" i="2"/>
  <c r="AC12" i="2"/>
  <c r="E13" i="2"/>
  <c r="F13" i="2"/>
  <c r="Q13" i="2"/>
  <c r="T13" i="2"/>
  <c r="W13" i="2"/>
  <c r="X13" i="2"/>
  <c r="Z13" i="2"/>
  <c r="AA13" i="2"/>
  <c r="AC13" i="2"/>
  <c r="E14" i="2"/>
  <c r="F14" i="2"/>
  <c r="Q14" i="2"/>
  <c r="T14" i="2"/>
  <c r="W14" i="2"/>
  <c r="X14" i="2"/>
  <c r="Z14" i="2"/>
  <c r="AA14" i="2"/>
  <c r="AC14" i="2"/>
  <c r="E15" i="2"/>
  <c r="F15" i="2"/>
  <c r="Q15" i="2"/>
  <c r="T15" i="2"/>
  <c r="W15" i="2"/>
  <c r="X15" i="2"/>
  <c r="Z15" i="2"/>
  <c r="AA15" i="2"/>
  <c r="AC15" i="2"/>
  <c r="E16" i="2"/>
  <c r="F16" i="2"/>
  <c r="Q16" i="2"/>
  <c r="T16" i="2"/>
  <c r="W16" i="2"/>
  <c r="X16" i="2"/>
  <c r="Z16" i="2"/>
  <c r="AA16" i="2"/>
  <c r="AC16" i="2"/>
  <c r="E17" i="2"/>
  <c r="F17" i="2"/>
  <c r="Q17" i="2"/>
  <c r="T17" i="2"/>
  <c r="W17" i="2"/>
  <c r="X17" i="2"/>
  <c r="Z17" i="2"/>
  <c r="AA17" i="2"/>
  <c r="AC17" i="2"/>
  <c r="E18" i="2"/>
  <c r="F18" i="2"/>
  <c r="Q18" i="2"/>
  <c r="T18" i="2"/>
  <c r="W18" i="2"/>
  <c r="X18" i="2"/>
  <c r="Z18" i="2"/>
  <c r="AA18" i="2"/>
  <c r="AC18" i="2"/>
  <c r="E19" i="2"/>
  <c r="F19" i="2"/>
  <c r="Q19" i="2"/>
  <c r="T19" i="2"/>
  <c r="W19" i="2"/>
  <c r="X19" i="2"/>
  <c r="Z19" i="2"/>
  <c r="AA19" i="2"/>
  <c r="AC19" i="2"/>
  <c r="E20" i="2"/>
  <c r="F20" i="2"/>
  <c r="Q20" i="2"/>
  <c r="T20" i="2"/>
  <c r="W20" i="2"/>
  <c r="X20" i="2"/>
  <c r="Z20" i="2"/>
  <c r="AA20" i="2"/>
  <c r="AC20" i="2"/>
  <c r="E21" i="2"/>
  <c r="F21" i="2"/>
  <c r="Q21" i="2"/>
  <c r="T21" i="2"/>
  <c r="W21" i="2"/>
  <c r="X21" i="2"/>
  <c r="Z21" i="2"/>
  <c r="AA21" i="2"/>
  <c r="AC21" i="2"/>
  <c r="E22" i="2"/>
  <c r="F22" i="2"/>
  <c r="Q22" i="2"/>
  <c r="T22" i="2"/>
  <c r="W22" i="2"/>
  <c r="X22" i="2"/>
  <c r="Z22" i="2"/>
  <c r="AA22" i="2"/>
  <c r="AC22" i="2"/>
  <c r="E23" i="2"/>
  <c r="F23" i="2"/>
  <c r="Q23" i="2"/>
  <c r="T23" i="2"/>
  <c r="W23" i="2"/>
  <c r="X23" i="2"/>
  <c r="Z23" i="2"/>
  <c r="AA23" i="2"/>
  <c r="AC23" i="2"/>
  <c r="E24" i="2"/>
  <c r="F24" i="2"/>
  <c r="Q24" i="2"/>
  <c r="T24" i="2"/>
  <c r="W24" i="2"/>
  <c r="X24" i="2"/>
  <c r="Z24" i="2"/>
  <c r="AA24" i="2"/>
  <c r="AC24" i="2"/>
  <c r="E25" i="2"/>
  <c r="F25" i="2"/>
  <c r="Q25" i="2"/>
  <c r="T25" i="2"/>
  <c r="W25" i="2"/>
  <c r="X25" i="2"/>
  <c r="Z25" i="2"/>
  <c r="AA25" i="2"/>
  <c r="AC25" i="2"/>
  <c r="E26" i="2"/>
  <c r="F26" i="2"/>
  <c r="Q26" i="2"/>
  <c r="T26" i="2"/>
  <c r="W26" i="2"/>
  <c r="X26" i="2"/>
  <c r="Z26" i="2"/>
  <c r="AA26" i="2"/>
  <c r="AC26" i="2"/>
  <c r="E27" i="2"/>
  <c r="F27" i="2"/>
  <c r="Q27" i="2"/>
  <c r="T27" i="2"/>
  <c r="W27" i="2"/>
  <c r="X27" i="2"/>
  <c r="Z27" i="2"/>
  <c r="AA27" i="2"/>
  <c r="AC27" i="2"/>
  <c r="E28" i="2"/>
  <c r="F28" i="2"/>
  <c r="Q28" i="2"/>
  <c r="T28" i="2"/>
  <c r="W28" i="2"/>
  <c r="X28" i="2"/>
  <c r="Z28" i="2"/>
  <c r="AA28" i="2"/>
  <c r="AC28" i="2"/>
  <c r="E29" i="2"/>
  <c r="F29" i="2"/>
  <c r="Q29" i="2"/>
  <c r="T29" i="2"/>
  <c r="W29" i="2"/>
  <c r="X29" i="2"/>
  <c r="Z29" i="2"/>
  <c r="AA29" i="2"/>
  <c r="AC29" i="2"/>
  <c r="E30" i="2"/>
  <c r="F30" i="2"/>
  <c r="Q30" i="2"/>
  <c r="T30" i="2"/>
  <c r="W30" i="2"/>
  <c r="X30" i="2"/>
  <c r="Z30" i="2"/>
  <c r="AA30" i="2"/>
  <c r="AC30" i="2"/>
  <c r="E31" i="2"/>
  <c r="F31" i="2"/>
  <c r="Q31" i="2"/>
  <c r="T31" i="2"/>
  <c r="W31" i="2"/>
  <c r="X31" i="2"/>
  <c r="Z31" i="2"/>
  <c r="AA31" i="2"/>
  <c r="AC31" i="2"/>
  <c r="E32" i="2"/>
  <c r="F32" i="2"/>
  <c r="Q32" i="2"/>
  <c r="T32" i="2"/>
  <c r="W32" i="2"/>
  <c r="X32" i="2"/>
  <c r="Z32" i="2"/>
  <c r="AA32" i="2"/>
  <c r="AC32" i="2"/>
  <c r="E33" i="2"/>
  <c r="F33" i="2"/>
  <c r="Q33" i="2"/>
  <c r="T33" i="2"/>
  <c r="W33" i="2"/>
  <c r="X33" i="2"/>
  <c r="Z33" i="2"/>
  <c r="AA33" i="2"/>
  <c r="AC33" i="2"/>
  <c r="E34" i="2"/>
  <c r="F34" i="2"/>
  <c r="Q34" i="2"/>
  <c r="T34" i="2"/>
  <c r="U34" i="2"/>
  <c r="W34" i="2"/>
  <c r="X34" i="2"/>
  <c r="Z34" i="2"/>
  <c r="AA34" i="2"/>
  <c r="AC34" i="2"/>
  <c r="E35" i="2"/>
  <c r="F35" i="2"/>
  <c r="Q35" i="2"/>
  <c r="T35" i="2"/>
  <c r="U35" i="2"/>
  <c r="W35" i="2"/>
  <c r="X35" i="2"/>
  <c r="Z35" i="2"/>
  <c r="AA35" i="2"/>
  <c r="AC35" i="2"/>
  <c r="E36" i="2"/>
  <c r="F36" i="2"/>
  <c r="Q36" i="2"/>
  <c r="T36" i="2"/>
  <c r="U36" i="2"/>
  <c r="W36" i="2"/>
  <c r="X36" i="2"/>
  <c r="Z36" i="2"/>
  <c r="AA36" i="2"/>
  <c r="AC36" i="2"/>
  <c r="E37" i="2"/>
  <c r="F37" i="2"/>
  <c r="Q37" i="2"/>
  <c r="T37" i="2"/>
  <c r="U37" i="2"/>
  <c r="W37" i="2"/>
  <c r="X37" i="2"/>
  <c r="Z37" i="2"/>
  <c r="AA37" i="2"/>
  <c r="AC37" i="2"/>
  <c r="E38" i="2"/>
  <c r="F38" i="2"/>
  <c r="Q38" i="2"/>
  <c r="T38" i="2"/>
  <c r="U38" i="2"/>
  <c r="W38" i="2"/>
  <c r="X38" i="2"/>
  <c r="Z38" i="2"/>
  <c r="AA38" i="2"/>
  <c r="AC38" i="2"/>
  <c r="E39" i="2"/>
  <c r="F39" i="2"/>
  <c r="Q39" i="2"/>
  <c r="R39" i="2"/>
  <c r="T39" i="2"/>
  <c r="U39" i="2"/>
  <c r="W39" i="2"/>
  <c r="X39" i="2"/>
  <c r="Z39" i="2"/>
  <c r="AA39" i="2"/>
  <c r="AC39" i="2"/>
  <c r="E40" i="2"/>
  <c r="F40" i="2"/>
  <c r="Q40" i="2"/>
  <c r="R40" i="2"/>
  <c r="T40" i="2"/>
  <c r="U40" i="2"/>
  <c r="W40" i="2"/>
  <c r="X40" i="2"/>
  <c r="Z40" i="2"/>
  <c r="AA40" i="2"/>
  <c r="AC40" i="2"/>
  <c r="E41" i="2"/>
  <c r="F41" i="2"/>
  <c r="Q41" i="2"/>
  <c r="R41" i="2"/>
  <c r="T41" i="2"/>
  <c r="U41" i="2"/>
  <c r="W41" i="2"/>
  <c r="X41" i="2"/>
  <c r="Z41" i="2"/>
  <c r="AA41" i="2"/>
  <c r="AC41" i="2"/>
  <c r="E42" i="2"/>
  <c r="F42" i="2"/>
  <c r="Q42" i="2"/>
  <c r="R42" i="2"/>
  <c r="T42" i="2"/>
  <c r="U42" i="2"/>
  <c r="W42" i="2"/>
  <c r="X42" i="2"/>
  <c r="Z42" i="2"/>
  <c r="AA42" i="2"/>
  <c r="AC42" i="2"/>
  <c r="E43" i="2"/>
  <c r="F43" i="2"/>
  <c r="Q43" i="2"/>
  <c r="R43" i="2"/>
  <c r="T43" i="2"/>
  <c r="U43" i="2"/>
  <c r="W43" i="2"/>
  <c r="X43" i="2"/>
  <c r="Z43" i="2"/>
  <c r="AA43" i="2"/>
  <c r="AC43" i="2"/>
  <c r="E44" i="2"/>
  <c r="F44" i="2"/>
  <c r="Q44" i="2"/>
  <c r="R44" i="2"/>
  <c r="T44" i="2"/>
  <c r="U44" i="2"/>
  <c r="W44" i="2"/>
  <c r="X44" i="2"/>
  <c r="Z44" i="2"/>
  <c r="AA44" i="2"/>
  <c r="AC44" i="2"/>
  <c r="E45" i="2"/>
  <c r="F45" i="2"/>
  <c r="Q45" i="2"/>
  <c r="R45" i="2"/>
  <c r="T45" i="2"/>
  <c r="U45" i="2"/>
  <c r="W45" i="2"/>
  <c r="X45" i="2"/>
  <c r="Z45" i="2"/>
  <c r="AA45" i="2"/>
  <c r="AC45" i="2"/>
  <c r="E46" i="2"/>
  <c r="F46" i="2"/>
  <c r="Q46" i="2"/>
  <c r="R46" i="2"/>
  <c r="T46" i="2"/>
  <c r="U46" i="2"/>
  <c r="W46" i="2"/>
  <c r="X46" i="2"/>
  <c r="Z46" i="2"/>
  <c r="AA46" i="2"/>
  <c r="AC46" i="2"/>
  <c r="E47" i="2"/>
  <c r="F47" i="2"/>
  <c r="Q47" i="2"/>
  <c r="R47" i="2"/>
  <c r="T47" i="2"/>
  <c r="U47" i="2"/>
  <c r="W47" i="2"/>
  <c r="X47" i="2"/>
  <c r="Z47" i="2"/>
  <c r="AA47" i="2"/>
  <c r="AC47" i="2"/>
  <c r="E48" i="2"/>
  <c r="F48" i="2"/>
  <c r="Q48" i="2"/>
  <c r="R48" i="2"/>
  <c r="T48" i="2"/>
  <c r="U48" i="2"/>
  <c r="W48" i="2"/>
  <c r="X48" i="2"/>
  <c r="Z48" i="2"/>
  <c r="AA48" i="2"/>
  <c r="AC48" i="2"/>
  <c r="E49" i="2"/>
  <c r="F49" i="2"/>
  <c r="Q49" i="2"/>
  <c r="R49" i="2"/>
  <c r="T49" i="2"/>
  <c r="U49" i="2"/>
  <c r="W49" i="2"/>
  <c r="X49" i="2"/>
  <c r="Z49" i="2"/>
  <c r="AA49" i="2"/>
  <c r="AC49" i="2"/>
  <c r="E50" i="2"/>
  <c r="F50" i="2"/>
  <c r="Q50" i="2"/>
  <c r="R50" i="2"/>
  <c r="T50" i="2"/>
  <c r="U50" i="2"/>
  <c r="W50" i="2"/>
  <c r="X50" i="2"/>
  <c r="Z50" i="2"/>
  <c r="AA50" i="2"/>
  <c r="AC50" i="2"/>
  <c r="E51" i="2"/>
  <c r="F51" i="2"/>
  <c r="Q51" i="2"/>
  <c r="R51" i="2"/>
  <c r="T51" i="2"/>
  <c r="U51" i="2"/>
  <c r="W51" i="2"/>
  <c r="X51" i="2"/>
  <c r="Z51" i="2"/>
  <c r="AA51" i="2"/>
  <c r="AC51" i="2"/>
  <c r="E52" i="2"/>
  <c r="F52" i="2"/>
  <c r="Q52" i="2"/>
  <c r="R52" i="2"/>
  <c r="T52" i="2"/>
  <c r="U52" i="2"/>
  <c r="W52" i="2"/>
  <c r="X52" i="2"/>
  <c r="Z52" i="2"/>
  <c r="AA52" i="2"/>
  <c r="AC52" i="2"/>
  <c r="E53" i="2"/>
  <c r="F53" i="2"/>
  <c r="Q53" i="2"/>
  <c r="R53" i="2"/>
  <c r="T53" i="2"/>
  <c r="U53" i="2"/>
  <c r="W53" i="2"/>
  <c r="X53" i="2"/>
  <c r="Z53" i="2"/>
  <c r="AA53" i="2"/>
  <c r="AC53" i="2"/>
  <c r="E54" i="2"/>
  <c r="F54" i="2"/>
  <c r="Q54" i="2"/>
  <c r="R54" i="2"/>
  <c r="T54" i="2"/>
  <c r="U54" i="2"/>
  <c r="W54" i="2"/>
  <c r="X54" i="2"/>
  <c r="Z54" i="2"/>
  <c r="AA54" i="2"/>
  <c r="AC54" i="2"/>
  <c r="E55" i="2"/>
  <c r="F55" i="2"/>
  <c r="Q55" i="2"/>
  <c r="R55" i="2"/>
  <c r="T55" i="2"/>
  <c r="U55" i="2"/>
  <c r="W55" i="2"/>
  <c r="X55" i="2"/>
  <c r="Z55" i="2"/>
  <c r="AA55" i="2"/>
  <c r="AC55" i="2"/>
  <c r="E56" i="2"/>
  <c r="F56" i="2"/>
  <c r="Q56" i="2"/>
  <c r="R56" i="2"/>
  <c r="T56" i="2"/>
  <c r="U56" i="2"/>
  <c r="W56" i="2"/>
  <c r="X56" i="2"/>
  <c r="Z56" i="2"/>
  <c r="AA56" i="2"/>
  <c r="AC56" i="2"/>
  <c r="E57" i="2"/>
  <c r="F57" i="2"/>
  <c r="Q57" i="2"/>
  <c r="R57" i="2"/>
  <c r="T57" i="2"/>
  <c r="U57" i="2"/>
  <c r="W57" i="2"/>
  <c r="X57" i="2"/>
  <c r="Z57" i="2"/>
  <c r="AA57" i="2"/>
  <c r="AC57" i="2"/>
  <c r="E58" i="2"/>
  <c r="F58" i="2"/>
  <c r="Q58" i="2"/>
  <c r="R58" i="2"/>
  <c r="T58" i="2"/>
  <c r="U58" i="2"/>
  <c r="W58" i="2"/>
  <c r="X58" i="2"/>
  <c r="Z58" i="2"/>
  <c r="AA58" i="2"/>
  <c r="AC58" i="2"/>
  <c r="E59" i="2"/>
  <c r="F59" i="2"/>
  <c r="Q59" i="2"/>
  <c r="R59" i="2"/>
  <c r="T59" i="2"/>
  <c r="U59" i="2"/>
  <c r="W59" i="2"/>
  <c r="X59" i="2"/>
  <c r="Z59" i="2"/>
  <c r="AA59" i="2"/>
  <c r="AC59" i="2"/>
  <c r="E60" i="2"/>
  <c r="F60" i="2"/>
  <c r="Q60" i="2"/>
  <c r="R60" i="2"/>
  <c r="T60" i="2"/>
  <c r="U60" i="2"/>
  <c r="W60" i="2"/>
  <c r="X60" i="2"/>
  <c r="Z60" i="2"/>
  <c r="AA60" i="2"/>
  <c r="AC60" i="2"/>
  <c r="E61" i="2"/>
  <c r="F61" i="2"/>
  <c r="Q61" i="2"/>
  <c r="R61" i="2"/>
  <c r="T61" i="2"/>
  <c r="U61" i="2"/>
  <c r="W61" i="2"/>
  <c r="X61" i="2"/>
  <c r="Z61" i="2"/>
  <c r="AA61" i="2"/>
  <c r="AC61" i="2"/>
  <c r="E62" i="2"/>
  <c r="F62" i="2"/>
  <c r="Q62" i="2"/>
  <c r="R62" i="2"/>
  <c r="T62" i="2"/>
  <c r="U62" i="2"/>
  <c r="W62" i="2"/>
  <c r="X62" i="2"/>
  <c r="Z62" i="2"/>
  <c r="AA62" i="2"/>
  <c r="AC62" i="2"/>
  <c r="E63" i="2"/>
  <c r="F63" i="2"/>
  <c r="Q63" i="2"/>
  <c r="R63" i="2"/>
  <c r="T63" i="2"/>
  <c r="U63" i="2"/>
  <c r="W63" i="2"/>
  <c r="X63" i="2"/>
  <c r="Z63" i="2"/>
  <c r="AA63" i="2"/>
  <c r="AC63" i="2"/>
  <c r="E64" i="2"/>
  <c r="F64" i="2"/>
  <c r="Q64" i="2"/>
  <c r="R64" i="2"/>
  <c r="T64" i="2"/>
  <c r="U64" i="2"/>
  <c r="W64" i="2"/>
  <c r="X64" i="2"/>
  <c r="Z64" i="2"/>
  <c r="AA64" i="2"/>
  <c r="AC64" i="2"/>
  <c r="E65" i="2"/>
  <c r="F65" i="2"/>
  <c r="Q65" i="2"/>
  <c r="R65" i="2"/>
  <c r="T65" i="2"/>
  <c r="U65" i="2"/>
  <c r="W65" i="2"/>
  <c r="X65" i="2"/>
  <c r="Z65" i="2"/>
  <c r="AA65" i="2"/>
  <c r="AC65" i="2"/>
  <c r="E66" i="2"/>
  <c r="F66" i="2"/>
  <c r="Q66" i="2"/>
  <c r="R66" i="2"/>
  <c r="T66" i="2"/>
  <c r="U66" i="2"/>
  <c r="W66" i="2"/>
  <c r="X66" i="2"/>
  <c r="Z66" i="2"/>
  <c r="AA66" i="2"/>
  <c r="AC66" i="2"/>
  <c r="E67" i="2"/>
  <c r="F67" i="2"/>
  <c r="Q67" i="2"/>
  <c r="R67" i="2"/>
  <c r="T67" i="2"/>
  <c r="U67" i="2"/>
  <c r="W67" i="2"/>
  <c r="X67" i="2"/>
  <c r="Z67" i="2"/>
  <c r="AA67" i="2"/>
  <c r="AC67" i="2"/>
  <c r="E68" i="2"/>
  <c r="F68" i="2"/>
  <c r="Q68" i="2"/>
  <c r="R68" i="2"/>
  <c r="T68" i="2"/>
  <c r="U68" i="2"/>
  <c r="W68" i="2"/>
  <c r="X68" i="2"/>
  <c r="Z68" i="2"/>
  <c r="AA68" i="2"/>
  <c r="AC68" i="2"/>
  <c r="E69" i="2"/>
  <c r="F69" i="2"/>
  <c r="Q69" i="2"/>
  <c r="R69" i="2"/>
  <c r="T69" i="2"/>
  <c r="U69" i="2"/>
  <c r="W69" i="2"/>
  <c r="X69" i="2"/>
  <c r="Z69" i="2"/>
  <c r="AA69" i="2"/>
  <c r="AC69" i="2"/>
  <c r="E70" i="2"/>
  <c r="F70" i="2"/>
  <c r="Q70" i="2"/>
  <c r="R70" i="2"/>
  <c r="T70" i="2"/>
  <c r="U70" i="2"/>
  <c r="W70" i="2"/>
  <c r="X70" i="2"/>
  <c r="Z70" i="2"/>
  <c r="AA70" i="2"/>
  <c r="AC70" i="2"/>
  <c r="E71" i="2"/>
  <c r="F71" i="2"/>
  <c r="Q71" i="2"/>
  <c r="R71" i="2"/>
  <c r="T71" i="2"/>
  <c r="U71" i="2"/>
  <c r="W71" i="2"/>
  <c r="X71" i="2"/>
  <c r="Z71" i="2"/>
  <c r="AA71" i="2"/>
  <c r="AC71" i="2"/>
  <c r="E72" i="2"/>
  <c r="F72" i="2"/>
  <c r="Q72" i="2"/>
  <c r="R72" i="2"/>
  <c r="T72" i="2"/>
  <c r="U72" i="2"/>
  <c r="W72" i="2"/>
  <c r="X72" i="2"/>
  <c r="Z72" i="2"/>
  <c r="AA72" i="2"/>
  <c r="AC72" i="2"/>
  <c r="E73" i="2"/>
  <c r="F73" i="2"/>
  <c r="Q73" i="2"/>
  <c r="R73" i="2"/>
  <c r="T73" i="2"/>
  <c r="U73" i="2"/>
  <c r="W73" i="2"/>
  <c r="X73" i="2"/>
  <c r="Z73" i="2"/>
  <c r="AA73" i="2"/>
  <c r="AC73" i="2"/>
  <c r="E74" i="2"/>
  <c r="F74" i="2"/>
  <c r="Q74" i="2"/>
  <c r="R74" i="2"/>
  <c r="T74" i="2"/>
  <c r="U74" i="2"/>
  <c r="W74" i="2"/>
  <c r="X74" i="2"/>
  <c r="Z74" i="2"/>
  <c r="AA74" i="2"/>
  <c r="AC74" i="2"/>
  <c r="E75" i="2"/>
  <c r="F75" i="2"/>
  <c r="Q75" i="2"/>
  <c r="R75" i="2"/>
  <c r="T75" i="2"/>
  <c r="U75" i="2"/>
  <c r="W75" i="2"/>
  <c r="X75" i="2"/>
  <c r="Z75" i="2"/>
  <c r="AA75" i="2"/>
  <c r="AC75" i="2"/>
  <c r="E76" i="2"/>
  <c r="F76" i="2"/>
  <c r="Q76" i="2"/>
  <c r="R76" i="2"/>
  <c r="T76" i="2"/>
  <c r="U76" i="2"/>
  <c r="W76" i="2"/>
  <c r="X76" i="2"/>
  <c r="Z76" i="2"/>
  <c r="AA76" i="2"/>
  <c r="AC76" i="2"/>
  <c r="E77" i="2"/>
  <c r="F77" i="2"/>
  <c r="Q77" i="2"/>
  <c r="R77" i="2"/>
  <c r="T77" i="2"/>
  <c r="U77" i="2"/>
  <c r="W77" i="2"/>
  <c r="X77" i="2"/>
  <c r="Z77" i="2"/>
  <c r="AA77" i="2"/>
  <c r="AC77" i="2"/>
  <c r="E78" i="2"/>
  <c r="F78" i="2"/>
  <c r="Q78" i="2"/>
  <c r="R78" i="2"/>
  <c r="T78" i="2"/>
  <c r="U78" i="2"/>
  <c r="W78" i="2"/>
  <c r="X78" i="2"/>
  <c r="Z78" i="2"/>
  <c r="AA78" i="2"/>
  <c r="AC78" i="2"/>
  <c r="E79" i="2"/>
  <c r="F79" i="2"/>
  <c r="Q79" i="2"/>
  <c r="R79" i="2"/>
  <c r="T79" i="2"/>
  <c r="U79" i="2"/>
  <c r="W79" i="2"/>
  <c r="X79" i="2"/>
  <c r="Z79" i="2"/>
  <c r="AA79" i="2"/>
  <c r="AC79" i="2"/>
  <c r="E80" i="2"/>
  <c r="F80" i="2"/>
  <c r="Q80" i="2"/>
  <c r="R80" i="2"/>
  <c r="T80" i="2"/>
  <c r="U80" i="2"/>
  <c r="W80" i="2"/>
  <c r="X80" i="2"/>
  <c r="Z80" i="2"/>
  <c r="AA80" i="2"/>
  <c r="AC80" i="2"/>
  <c r="E81" i="2"/>
  <c r="F81" i="2"/>
  <c r="Q81" i="2"/>
  <c r="R81" i="2"/>
  <c r="T81" i="2"/>
  <c r="U81" i="2"/>
  <c r="W81" i="2"/>
  <c r="X81" i="2"/>
  <c r="Z81" i="2"/>
  <c r="AA81" i="2"/>
  <c r="AC81" i="2"/>
  <c r="E82" i="2"/>
  <c r="F82" i="2"/>
  <c r="Q82" i="2"/>
  <c r="R82" i="2"/>
  <c r="T82" i="2"/>
  <c r="U82" i="2"/>
  <c r="W82" i="2"/>
  <c r="X82" i="2"/>
  <c r="Z82" i="2"/>
  <c r="AA82" i="2"/>
  <c r="AC82" i="2"/>
  <c r="E83" i="2"/>
  <c r="F83" i="2"/>
  <c r="Q83" i="2"/>
  <c r="R83" i="2"/>
  <c r="T83" i="2"/>
  <c r="U83" i="2"/>
  <c r="W83" i="2"/>
  <c r="X83" i="2"/>
  <c r="Z83" i="2"/>
  <c r="AA83" i="2"/>
  <c r="AC83" i="2"/>
  <c r="E84" i="2"/>
  <c r="F84" i="2"/>
  <c r="Q84" i="2"/>
  <c r="R84" i="2"/>
  <c r="T84" i="2"/>
  <c r="U84" i="2"/>
  <c r="W84" i="2"/>
  <c r="X84" i="2"/>
  <c r="Z84" i="2"/>
  <c r="AA84" i="2"/>
  <c r="AC84" i="2"/>
  <c r="E85" i="2"/>
  <c r="F85" i="2"/>
  <c r="Q85" i="2"/>
  <c r="R85" i="2"/>
  <c r="T85" i="2"/>
  <c r="U85" i="2"/>
  <c r="W85" i="2"/>
  <c r="X85" i="2"/>
  <c r="Z85" i="2"/>
  <c r="AA85" i="2"/>
  <c r="AC85" i="2"/>
  <c r="E86" i="2"/>
  <c r="F86" i="2"/>
  <c r="Q86" i="2"/>
  <c r="R86" i="2"/>
  <c r="T86" i="2"/>
  <c r="U86" i="2"/>
  <c r="W86" i="2"/>
  <c r="X86" i="2"/>
  <c r="Z86" i="2"/>
  <c r="AA86" i="2"/>
  <c r="AC86" i="2"/>
  <c r="E87" i="2"/>
  <c r="F87" i="2"/>
  <c r="Q87" i="2"/>
  <c r="R87" i="2"/>
  <c r="T87" i="2"/>
  <c r="U87" i="2"/>
  <c r="W87" i="2"/>
  <c r="X87" i="2"/>
  <c r="Z87" i="2"/>
  <c r="AA87" i="2"/>
  <c r="AC87" i="2"/>
  <c r="E88" i="2"/>
  <c r="F88" i="2"/>
  <c r="Q88" i="2"/>
  <c r="R88" i="2"/>
  <c r="T88" i="2"/>
  <c r="U88" i="2"/>
  <c r="W88" i="2"/>
  <c r="X88" i="2"/>
  <c r="Z88" i="2"/>
  <c r="AA88" i="2"/>
  <c r="AC88" i="2"/>
  <c r="E89" i="2"/>
  <c r="F89" i="2"/>
  <c r="Q89" i="2"/>
  <c r="R89" i="2"/>
  <c r="T89" i="2"/>
  <c r="U89" i="2"/>
  <c r="W89" i="2"/>
  <c r="X89" i="2"/>
  <c r="Z89" i="2"/>
  <c r="AA89" i="2"/>
  <c r="AC89" i="2"/>
  <c r="E90" i="2"/>
  <c r="F90" i="2"/>
  <c r="Q90" i="2"/>
  <c r="R90" i="2"/>
  <c r="T90" i="2"/>
  <c r="U90" i="2"/>
  <c r="W90" i="2"/>
  <c r="X90" i="2"/>
  <c r="Z90" i="2"/>
  <c r="AA90" i="2"/>
  <c r="AC90" i="2"/>
  <c r="E91" i="2"/>
  <c r="F91" i="2"/>
  <c r="Q91" i="2"/>
  <c r="R91" i="2"/>
  <c r="T91" i="2"/>
  <c r="U91" i="2"/>
  <c r="W91" i="2"/>
  <c r="X91" i="2"/>
  <c r="Z91" i="2"/>
  <c r="AA91" i="2"/>
  <c r="AC91" i="2"/>
  <c r="E92" i="2"/>
  <c r="F92" i="2"/>
  <c r="Q92" i="2"/>
  <c r="R92" i="2"/>
  <c r="T92" i="2"/>
  <c r="U92" i="2"/>
  <c r="W92" i="2"/>
  <c r="X92" i="2"/>
  <c r="Z92" i="2"/>
  <c r="AA92" i="2"/>
  <c r="AC92" i="2"/>
  <c r="E93" i="2"/>
  <c r="F93" i="2"/>
  <c r="Q93" i="2"/>
  <c r="R93" i="2"/>
  <c r="T93" i="2"/>
  <c r="U93" i="2"/>
  <c r="W93" i="2"/>
  <c r="X93" i="2"/>
  <c r="Z93" i="2"/>
  <c r="AA93" i="2"/>
  <c r="AC93" i="2"/>
  <c r="E94" i="2"/>
  <c r="F94" i="2"/>
  <c r="Q94" i="2"/>
  <c r="R94" i="2"/>
  <c r="T94" i="2"/>
  <c r="U94" i="2"/>
  <c r="W94" i="2"/>
  <c r="X94" i="2"/>
  <c r="Z94" i="2"/>
  <c r="AA94" i="2"/>
  <c r="AC94" i="2"/>
  <c r="E95" i="2"/>
  <c r="F95" i="2"/>
  <c r="Q95" i="2"/>
  <c r="R95" i="2"/>
  <c r="T95" i="2"/>
  <c r="U95" i="2"/>
  <c r="Y95" i="2"/>
  <c r="AA95" i="2" s="1"/>
  <c r="Z95" i="2"/>
  <c r="AC95" i="2"/>
  <c r="E96" i="2"/>
  <c r="F96" i="2"/>
  <c r="Q96" i="2"/>
  <c r="R96" i="2"/>
  <c r="T96" i="2"/>
  <c r="U96" i="2"/>
  <c r="AC96" i="2"/>
  <c r="E97" i="2"/>
  <c r="F97" i="2"/>
  <c r="Q97" i="2"/>
  <c r="R97" i="2"/>
  <c r="T97" i="2"/>
  <c r="U97" i="2"/>
  <c r="AC97" i="2"/>
  <c r="E98" i="2"/>
  <c r="F98" i="2"/>
  <c r="Q98" i="2"/>
  <c r="R98" i="2"/>
  <c r="T98" i="2"/>
  <c r="U98" i="2"/>
  <c r="AC98" i="2"/>
  <c r="E99" i="2"/>
  <c r="F99" i="2"/>
  <c r="Q99" i="2"/>
  <c r="R99" i="2"/>
  <c r="T99" i="2"/>
  <c r="U99" i="2"/>
  <c r="AC99" i="2"/>
  <c r="E100" i="2"/>
  <c r="F100" i="2"/>
  <c r="Q100" i="2"/>
  <c r="R100" i="2"/>
  <c r="T100" i="2"/>
  <c r="U100" i="2"/>
  <c r="AC100" i="2"/>
  <c r="E101" i="2"/>
  <c r="F101" i="2"/>
  <c r="Q101" i="2"/>
  <c r="R101" i="2"/>
  <c r="T101" i="2"/>
  <c r="U101" i="2"/>
  <c r="AC101" i="2"/>
  <c r="E102" i="2"/>
  <c r="F102" i="2"/>
  <c r="Q102" i="2"/>
  <c r="R102" i="2"/>
  <c r="T102" i="2"/>
  <c r="U102" i="2"/>
  <c r="AC102" i="2"/>
  <c r="E103" i="2"/>
  <c r="F103" i="2"/>
  <c r="Q103" i="2"/>
  <c r="R103" i="2"/>
  <c r="T103" i="2"/>
  <c r="U103" i="2"/>
  <c r="AC103" i="2"/>
  <c r="E104" i="2"/>
  <c r="F104" i="2"/>
  <c r="Q104" i="2"/>
  <c r="R104" i="2"/>
  <c r="T104" i="2"/>
  <c r="U104" i="2"/>
  <c r="AC104" i="2"/>
  <c r="E105" i="2"/>
  <c r="F105" i="2"/>
  <c r="Q105" i="2"/>
  <c r="R105" i="2"/>
  <c r="T105" i="2"/>
  <c r="U105" i="2"/>
  <c r="AC105" i="2"/>
  <c r="E106" i="2"/>
  <c r="F106" i="2"/>
  <c r="Q106" i="2"/>
  <c r="R106" i="2"/>
  <c r="T106" i="2"/>
  <c r="U106" i="2"/>
  <c r="AC106" i="2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8" i="2" l="1"/>
  <c r="D7" i="2"/>
  <c r="Y96" i="2"/>
  <c r="Y97" i="2" l="1"/>
  <c r="Z96" i="2"/>
  <c r="AA96" i="2"/>
  <c r="A9" i="2"/>
  <c r="D8" i="2"/>
  <c r="D9" i="2" l="1"/>
  <c r="A10" i="2"/>
  <c r="AA97" i="2"/>
  <c r="Y98" i="2"/>
  <c r="Z97" i="2"/>
  <c r="Z98" i="2" l="1"/>
  <c r="Y99" i="2"/>
  <c r="AA98" i="2"/>
  <c r="D10" i="2"/>
  <c r="A11" i="2"/>
  <c r="A12" i="2" l="1"/>
  <c r="D11" i="2"/>
  <c r="AA99" i="2"/>
  <c r="Y100" i="2"/>
  <c r="Z99" i="2"/>
  <c r="Z100" i="2" l="1"/>
  <c r="AA100" i="2"/>
  <c r="Y101" i="2"/>
  <c r="D12" i="2"/>
  <c r="A13" i="2"/>
  <c r="D13" i="2" l="1"/>
  <c r="A14" i="2"/>
  <c r="AA101" i="2"/>
  <c r="Y102" i="2"/>
  <c r="Z101" i="2"/>
  <c r="Y103" i="2" l="1"/>
  <c r="Z102" i="2"/>
  <c r="AA102" i="2"/>
  <c r="D14" i="2"/>
  <c r="A15" i="2"/>
  <c r="D15" i="2" l="1"/>
  <c r="A16" i="2"/>
  <c r="AA103" i="2"/>
  <c r="Z103" i="2"/>
  <c r="Y104" i="2"/>
  <c r="Y105" i="2" l="1"/>
  <c r="Z104" i="2"/>
  <c r="AA104" i="2"/>
  <c r="A17" i="2"/>
  <c r="D16" i="2"/>
  <c r="D17" i="2" l="1"/>
  <c r="A18" i="2"/>
  <c r="AA105" i="2"/>
  <c r="Y106" i="2"/>
  <c r="Z105" i="2"/>
  <c r="Z106" i="2" l="1"/>
  <c r="AA106" i="2"/>
  <c r="D18" i="2"/>
  <c r="A19" i="2"/>
  <c r="A20" i="2" l="1"/>
  <c r="D19" i="2"/>
  <c r="D20" i="2" l="1"/>
  <c r="A21" i="2"/>
  <c r="D21" i="2" l="1"/>
  <c r="A22" i="2"/>
  <c r="A23" i="2" l="1"/>
  <c r="D22" i="2"/>
  <c r="D23" i="2" l="1"/>
  <c r="A24" i="2"/>
  <c r="A25" i="2" l="1"/>
  <c r="D24" i="2"/>
  <c r="D25" i="2" l="1"/>
  <c r="A26" i="2"/>
  <c r="D26" i="2" l="1"/>
  <c r="A27" i="2"/>
  <c r="A28" i="2" l="1"/>
  <c r="D27" i="2"/>
  <c r="D28" i="2" l="1"/>
  <c r="A29" i="2"/>
  <c r="A30" i="2" l="1"/>
  <c r="D29" i="2"/>
  <c r="D30" i="2" l="1"/>
  <c r="A31" i="2"/>
  <c r="D31" i="2" l="1"/>
  <c r="A32" i="2"/>
  <c r="A33" i="2" l="1"/>
  <c r="D32" i="2"/>
  <c r="D33" i="2" l="1"/>
  <c r="A34" i="2"/>
  <c r="D34" i="2" l="1"/>
  <c r="A35" i="2"/>
  <c r="A36" i="2" l="1"/>
  <c r="D35" i="2"/>
  <c r="D36" i="2" l="1"/>
  <c r="A37" i="2"/>
  <c r="A38" i="2" l="1"/>
  <c r="D37" i="2"/>
  <c r="D38" i="2" l="1"/>
  <c r="A39" i="2"/>
  <c r="A40" i="2" l="1"/>
  <c r="D39" i="2"/>
  <c r="A41" i="2" l="1"/>
  <c r="D40" i="2"/>
  <c r="D41" i="2" l="1"/>
  <c r="A42" i="2"/>
  <c r="A43" i="2" l="1"/>
  <c r="D42" i="2"/>
  <c r="D43" i="2" l="1"/>
  <c r="A44" i="2"/>
  <c r="D44" i="2" l="1"/>
  <c r="A45" i="2"/>
  <c r="A46" i="2" l="1"/>
  <c r="D45" i="2"/>
  <c r="A47" i="2" l="1"/>
  <c r="D46" i="2"/>
  <c r="D47" i="2" l="1"/>
  <c r="A48" i="2"/>
  <c r="A49" i="2" l="1"/>
  <c r="D48" i="2"/>
  <c r="D49" i="2" l="1"/>
  <c r="A50" i="2"/>
  <c r="A51" i="2" l="1"/>
  <c r="D50" i="2"/>
  <c r="A52" i="2" l="1"/>
  <c r="D51" i="2"/>
  <c r="D52" i="2" l="1"/>
  <c r="A53" i="2"/>
  <c r="A54" i="2" l="1"/>
  <c r="D53" i="2"/>
  <c r="D54" i="2" l="1"/>
  <c r="A55" i="2"/>
  <c r="D55" i="2" l="1"/>
  <c r="A56" i="2"/>
  <c r="A57" i="2" l="1"/>
  <c r="D56" i="2"/>
  <c r="D57" i="2" l="1"/>
  <c r="A58" i="2"/>
  <c r="A59" i="2" l="1"/>
  <c r="D58" i="2"/>
  <c r="D59" i="2" l="1"/>
  <c r="A60" i="2"/>
  <c r="D60" i="2" l="1"/>
  <c r="A61" i="2"/>
  <c r="A62" i="2" l="1"/>
  <c r="D61" i="2"/>
  <c r="D62" i="2" l="1"/>
  <c r="A63" i="2"/>
  <c r="A64" i="2" l="1"/>
  <c r="D63" i="2"/>
  <c r="A65" i="2" l="1"/>
  <c r="D64" i="2"/>
  <c r="D65" i="2" l="1"/>
  <c r="A66" i="2"/>
  <c r="A67" i="2" l="1"/>
  <c r="D66" i="2"/>
  <c r="A68" i="2" l="1"/>
  <c r="D67" i="2"/>
  <c r="D68" i="2" l="1"/>
  <c r="A69" i="2"/>
  <c r="A70" i="2" l="1"/>
  <c r="D69" i="2"/>
  <c r="D70" i="2" l="1"/>
  <c r="A71" i="2"/>
  <c r="A72" i="2" l="1"/>
  <c r="D71" i="2"/>
  <c r="A73" i="2" l="1"/>
  <c r="D72" i="2"/>
  <c r="D73" i="2" l="1"/>
  <c r="A74" i="2"/>
  <c r="A75" i="2" l="1"/>
  <c r="D74" i="2"/>
  <c r="D75" i="2" l="1"/>
  <c r="A76" i="2"/>
  <c r="D76" i="2" l="1"/>
  <c r="A77" i="2"/>
  <c r="A78" i="2" l="1"/>
  <c r="D77" i="2"/>
  <c r="D78" i="2" l="1"/>
  <c r="A79" i="2"/>
  <c r="D79" i="2" l="1"/>
  <c r="A80" i="2"/>
  <c r="A81" i="2" l="1"/>
  <c r="D80" i="2"/>
  <c r="D81" i="2" l="1"/>
  <c r="A82" i="2"/>
  <c r="A83" i="2" l="1"/>
  <c r="D82" i="2"/>
  <c r="D83" i="2" l="1"/>
  <c r="A84" i="2"/>
  <c r="D84" i="2" l="1"/>
  <c r="A85" i="2"/>
  <c r="A86" i="2" l="1"/>
  <c r="D85" i="2"/>
  <c r="A87" i="2" l="1"/>
  <c r="D86" i="2"/>
  <c r="A88" i="2" l="1"/>
  <c r="D87" i="2"/>
  <c r="A89" i="2" l="1"/>
  <c r="D88" i="2"/>
  <c r="D89" i="2" l="1"/>
  <c r="A90" i="2"/>
  <c r="A91" i="2" l="1"/>
  <c r="D90" i="2"/>
  <c r="D91" i="2" l="1"/>
  <c r="A92" i="2"/>
  <c r="D92" i="2" l="1"/>
  <c r="A93" i="2"/>
  <c r="A94" i="2" l="1"/>
  <c r="D93" i="2"/>
  <c r="D94" i="2" l="1"/>
  <c r="A95" i="2"/>
  <c r="A96" i="2" l="1"/>
  <c r="D95" i="2"/>
  <c r="D96" i="2" l="1"/>
  <c r="A97" i="2"/>
  <c r="A98" i="2" l="1"/>
  <c r="D97" i="2"/>
  <c r="D98" i="2" l="1"/>
  <c r="A99" i="2"/>
  <c r="D99" i="2" l="1"/>
  <c r="A100" i="2"/>
  <c r="A101" i="2" l="1"/>
  <c r="D100" i="2"/>
  <c r="A102" i="2" l="1"/>
  <c r="D101" i="2"/>
  <c r="D102" i="2" l="1"/>
  <c r="A103" i="2"/>
  <c r="D103" i="2" l="1"/>
  <c r="A104" i="2"/>
  <c r="D104" i="2" l="1"/>
  <c r="A105" i="2"/>
  <c r="A106" i="2" l="1"/>
  <c r="D106" i="2" s="1"/>
  <c r="D105" i="2"/>
</calcChain>
</file>

<file path=xl/sharedStrings.xml><?xml version="1.0" encoding="utf-8"?>
<sst xmlns="http://schemas.openxmlformats.org/spreadsheetml/2006/main" count="325" uniqueCount="172">
  <si>
    <t>Investimento direto no país - % PIB</t>
  </si>
  <si>
    <t>Conta corrente - % PIB</t>
  </si>
  <si>
    <t>Importações – USD bi</t>
  </si>
  <si>
    <t>Exportações – USD bi</t>
  </si>
  <si>
    <t>Balança comercial - USD bi</t>
  </si>
  <si>
    <t>Setor externo</t>
  </si>
  <si>
    <t>BRL / USD – média do ano</t>
  </si>
  <si>
    <t>BRL / USD – dez</t>
  </si>
  <si>
    <t>Taxa de câmbio</t>
  </si>
  <si>
    <t>-</t>
  </si>
  <si>
    <t>Dívida pública bruta - % do PIB</t>
  </si>
  <si>
    <t>Dívida pública líquida - % do PIB</t>
  </si>
  <si>
    <t>Resultado nominal – % do PIB</t>
  </si>
  <si>
    <t>Resultado primário – % do PIB</t>
  </si>
  <si>
    <t>Finanças públicas</t>
  </si>
  <si>
    <t>TLP (Taxa real) – fim de período</t>
  </si>
  <si>
    <t>TJLP (Taxa nominal) – fim de período</t>
  </si>
  <si>
    <t>CDI - acumulado no ano</t>
  </si>
  <si>
    <t>CDI - final do ano (anualizado)</t>
  </si>
  <si>
    <t>Taxa real de juros (Selic/IPCA) – fim de período</t>
  </si>
  <si>
    <t>Selic – média do ano</t>
  </si>
  <si>
    <t>Selic – final do ano</t>
  </si>
  <si>
    <t>Taxa de juros</t>
  </si>
  <si>
    <t>IPA-M (preços por atacado)</t>
  </si>
  <si>
    <t>IGP-M</t>
  </si>
  <si>
    <t>INPC</t>
  </si>
  <si>
    <t>IPCA</t>
  </si>
  <si>
    <t>Inflação</t>
  </si>
  <si>
    <t>Taxa de desemprego - fim de período</t>
  </si>
  <si>
    <t>Taxa de desemprego - média do ano</t>
  </si>
  <si>
    <t>Crescimento real do PIB</t>
  </si>
  <si>
    <t>PIB nominal – Bilhões de dólares</t>
  </si>
  <si>
    <t>PIB nominal – Bilhões de reais</t>
  </si>
  <si>
    <t>Atividade econômica</t>
  </si>
  <si>
    <t>Brasil</t>
  </si>
  <si>
    <t>Zona do Euro – CPI</t>
  </si>
  <si>
    <t>Núcleo do CPI</t>
  </si>
  <si>
    <t>EUA – CPI</t>
  </si>
  <si>
    <t>China – Crescimento real do PIB</t>
  </si>
  <si>
    <t>Zona do Euro – Crescimento real do PIB</t>
  </si>
  <si>
    <t>EUA – Crescimento real do PIB</t>
  </si>
  <si>
    <t>Mundo –  Crescimento real do PIB</t>
  </si>
  <si>
    <t xml:space="preserve">World </t>
  </si>
  <si>
    <t>2028P</t>
  </si>
  <si>
    <t>2027P</t>
  </si>
  <si>
    <t>2026P</t>
  </si>
  <si>
    <t>2025P</t>
  </si>
  <si>
    <t>2028 - IV</t>
  </si>
  <si>
    <t>2028 - III</t>
  </si>
  <si>
    <t>2028 - II</t>
  </si>
  <si>
    <t>2028 - I</t>
  </si>
  <si>
    <t>2027 - IV</t>
  </si>
  <si>
    <t>2027 - III</t>
  </si>
  <si>
    <t>2027 - II</t>
  </si>
  <si>
    <t>2027 - I</t>
  </si>
  <si>
    <t>2026 - IV</t>
  </si>
  <si>
    <t>2026 - III</t>
  </si>
  <si>
    <t>2026 - II</t>
  </si>
  <si>
    <t>2026 - I</t>
  </si>
  <si>
    <t>2025 - IV</t>
  </si>
  <si>
    <t>2025 - III</t>
  </si>
  <si>
    <t>2025 - II</t>
  </si>
  <si>
    <t>2025 - I</t>
  </si>
  <si>
    <t>2024 - IV</t>
  </si>
  <si>
    <t>2024 - III</t>
  </si>
  <si>
    <t>2024 - II</t>
  </si>
  <si>
    <t>2024 - I</t>
  </si>
  <si>
    <t>2023 - IV</t>
  </si>
  <si>
    <t>2023 - III</t>
  </si>
  <si>
    <t>2023 - II</t>
  </si>
  <si>
    <t>2023 - I</t>
  </si>
  <si>
    <t>2022 - IV</t>
  </si>
  <si>
    <t>2022 - III</t>
  </si>
  <si>
    <t>2022 - II</t>
  </si>
  <si>
    <t>2022 - I</t>
  </si>
  <si>
    <t>2021 - IV</t>
  </si>
  <si>
    <t>2021 - III</t>
  </si>
  <si>
    <t>2021 - II</t>
  </si>
  <si>
    <t>2021 - I</t>
  </si>
  <si>
    <t>2020 - IV</t>
  </si>
  <si>
    <t>2020 - III</t>
  </si>
  <si>
    <t>2020 - II</t>
  </si>
  <si>
    <t>2020 - I</t>
  </si>
  <si>
    <t>2019 - IV</t>
  </si>
  <si>
    <t>2019 - III</t>
  </si>
  <si>
    <t>2019 - II</t>
  </si>
  <si>
    <t>2019 - I</t>
  </si>
  <si>
    <t>2018 - IV</t>
  </si>
  <si>
    <t>2018 - III</t>
  </si>
  <si>
    <t>2018 - II</t>
  </si>
  <si>
    <t>2018 - I</t>
  </si>
  <si>
    <t>2017 - IV</t>
  </si>
  <si>
    <t>2017 - III</t>
  </si>
  <si>
    <t>2017 - II</t>
  </si>
  <si>
    <t>2017 - I</t>
  </si>
  <si>
    <t>2016 - IV</t>
  </si>
  <si>
    <t>2016 - III</t>
  </si>
  <si>
    <t>2016 - II</t>
  </si>
  <si>
    <t>2016 - I</t>
  </si>
  <si>
    <t>2015 - IV</t>
  </si>
  <si>
    <t>2015 - III</t>
  </si>
  <si>
    <t>2015 - II</t>
  </si>
  <si>
    <t>2015 - I</t>
  </si>
  <si>
    <t>2014 - IV</t>
  </si>
  <si>
    <t>2014 - III</t>
  </si>
  <si>
    <t>2014 - II</t>
  </si>
  <si>
    <t>2014 - I</t>
  </si>
  <si>
    <t>2013 - IV</t>
  </si>
  <si>
    <t>2013 - III</t>
  </si>
  <si>
    <t>2013 - II</t>
  </si>
  <si>
    <t>2013 - I</t>
  </si>
  <si>
    <t>2012 - IV</t>
  </si>
  <si>
    <t>2012 - III</t>
  </si>
  <si>
    <t>2012 - II</t>
  </si>
  <si>
    <t>2012 - I</t>
  </si>
  <si>
    <t>2011 - IV</t>
  </si>
  <si>
    <t>2011 - III</t>
  </si>
  <si>
    <t>2011 - II</t>
  </si>
  <si>
    <t>2011 - I</t>
  </si>
  <si>
    <t>2010 - IV</t>
  </si>
  <si>
    <t>2010 - III</t>
  </si>
  <si>
    <t>2010 - II</t>
  </si>
  <si>
    <t>2010 - I</t>
  </si>
  <si>
    <t>2009 - IV</t>
  </si>
  <si>
    <t>2009 - III</t>
  </si>
  <si>
    <t>2009 - II</t>
  </si>
  <si>
    <t>2009 - I</t>
  </si>
  <si>
    <t>2008 - IV</t>
  </si>
  <si>
    <t>2008 - III</t>
  </si>
  <si>
    <t>2008 - II</t>
  </si>
  <si>
    <t>2008 - I</t>
  </si>
  <si>
    <t>2007 - IV</t>
  </si>
  <si>
    <t>2007 - III</t>
  </si>
  <si>
    <t>2007 - II</t>
  </si>
  <si>
    <t>2007 - I</t>
  </si>
  <si>
    <t>2006 - IV</t>
  </si>
  <si>
    <t>2006 - III</t>
  </si>
  <si>
    <t>2006 - II</t>
  </si>
  <si>
    <t>2006 - I</t>
  </si>
  <si>
    <t>2005 - IV</t>
  </si>
  <si>
    <t>2005 - III</t>
  </si>
  <si>
    <t>2005 - II</t>
  </si>
  <si>
    <t>2005 - I</t>
  </si>
  <si>
    <t>2004 - IV</t>
  </si>
  <si>
    <t>2004 - III</t>
  </si>
  <si>
    <t>2004 - II</t>
  </si>
  <si>
    <t>2004 - I</t>
  </si>
  <si>
    <t>2003 - IV</t>
  </si>
  <si>
    <t>2003 - III</t>
  </si>
  <si>
    <t>2003 - II</t>
  </si>
  <si>
    <t>2003 - I</t>
  </si>
  <si>
    <t>Anual</t>
  </si>
  <si>
    <t>Trimestral</t>
  </si>
  <si>
    <t>a/a</t>
  </si>
  <si>
    <t>t/t</t>
  </si>
  <si>
    <t>Índice</t>
  </si>
  <si>
    <t>média</t>
  </si>
  <si>
    <t>ponta</t>
  </si>
  <si>
    <t>12M</t>
  </si>
  <si>
    <t>Ytd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</si>
  <si>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</si>
  <si>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</si>
  <si>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</si>
  <si>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</si>
  <si>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</si>
  <si>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IPA</t>
  </si>
  <si>
    <t>BRL/GBP</t>
  </si>
  <si>
    <t>BRL/EUR</t>
  </si>
  <si>
    <t>BRL/USD</t>
  </si>
  <si>
    <t>Selic</t>
  </si>
  <si>
    <t>PIB SA</t>
  </si>
  <si>
    <t>PIB 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</si>
</sst>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[$-416]mmm\-yy;@"/>
  </numFmts>
  <fonts count="32">
    <font>
      <sz val="11"/>
      <color theme="1"/>
      <name val="Itau Display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color rgb="FF6E6E6E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Verdana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780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Optane"/>
    </font>
    <font>
      <sz val="11"/>
      <color indexed="12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Optane"/>
    </font>
    <font>
      <sz val="10"/>
      <color rgb="FF606060"/>
      <name val="Optane"/>
    </font>
    <font>
      <b/>
      <sz val="12"/>
      <color rgb="FF606060"/>
      <name val="Optane"/>
    </font>
    <font>
      <sz val="11"/>
      <name val="Optane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2"/>
      <name val="Optane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65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horizontal="right" vertical="center"/>
    </xf>
    <xf numFmtId="1" fontId="1" fillId="0" borderId="0" xfId="2" applyNumberFormat="1" applyAlignment="1">
      <alignment vertical="center"/>
    </xf>
    <xf numFmtId="43" fontId="1" fillId="0" borderId="0" xfId="2" applyNumberFormat="1" applyAlignment="1">
      <alignment vertical="center"/>
    </xf>
    <xf numFmtId="0" fontId="5" fillId="2" borderId="1" xfId="2" applyFont="1" applyFill="1" applyBorder="1" applyAlignment="1">
      <alignment horizontal="left" vertical="top" wrapText="1"/>
    </xf>
    <xf numFmtId="164" fontId="6" fillId="3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left" vertical="center" indent="1"/>
    </xf>
    <xf numFmtId="164" fontId="6" fillId="3" borderId="0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left" vertical="center" indent="1"/>
    </xf>
    <xf numFmtId="1" fontId="2" fillId="0" borderId="0" xfId="2" applyNumberFormat="1" applyFont="1" applyAlignment="1">
      <alignment vertical="center"/>
    </xf>
    <xf numFmtId="1" fontId="6" fillId="3" borderId="0" xfId="3" applyNumberFormat="1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 wrapText="1"/>
    </xf>
    <xf numFmtId="0" fontId="7" fillId="0" borderId="0" xfId="2" applyFont="1" applyAlignment="1">
      <alignment horizontal="left" vertical="center" indent="1"/>
    </xf>
    <xf numFmtId="1" fontId="6" fillId="3" borderId="0" xfId="4" applyNumberFormat="1" applyFont="1" applyFill="1" applyBorder="1" applyAlignment="1">
      <alignment horizontal="center" vertical="center" wrapText="1"/>
    </xf>
    <xf numFmtId="1" fontId="7" fillId="2" borderId="0" xfId="4" applyNumberFormat="1" applyFont="1" applyFill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vertical="center" wrapText="1"/>
    </xf>
    <xf numFmtId="2" fontId="6" fillId="3" borderId="0" xfId="5" applyNumberFormat="1" applyFont="1" applyFill="1" applyBorder="1" applyAlignment="1">
      <alignment horizontal="center" vertical="center" wrapText="1"/>
    </xf>
    <xf numFmtId="2" fontId="7" fillId="2" borderId="0" xfId="5" applyNumberFormat="1" applyFont="1" applyFill="1" applyBorder="1" applyAlignment="1">
      <alignment horizontal="center" vertical="center" wrapText="1"/>
    </xf>
    <xf numFmtId="165" fontId="7" fillId="4" borderId="0" xfId="5" applyFont="1" applyFill="1" applyBorder="1" applyAlignment="1">
      <alignment horizontal="left" vertical="center" indent="1"/>
    </xf>
    <xf numFmtId="164" fontId="7" fillId="2" borderId="0" xfId="6" applyNumberFormat="1" applyFont="1" applyFill="1" applyBorder="1" applyAlignment="1">
      <alignment horizontal="center" vertical="center" wrapText="1"/>
    </xf>
    <xf numFmtId="164" fontId="7" fillId="4" borderId="0" xfId="6" applyNumberFormat="1" applyFont="1" applyFill="1" applyBorder="1" applyAlignment="1">
      <alignment horizontal="left" vertical="center" indent="1"/>
    </xf>
    <xf numFmtId="10" fontId="6" fillId="3" borderId="0" xfId="2" applyNumberFormat="1" applyFont="1" applyFill="1" applyAlignment="1">
      <alignment horizontal="center" vertical="center" wrapText="1"/>
    </xf>
    <xf numFmtId="10" fontId="7" fillId="0" borderId="0" xfId="7" applyNumberFormat="1" applyFont="1" applyAlignment="1">
      <alignment horizontal="center" vertical="center" wrapText="1"/>
    </xf>
    <xf numFmtId="10" fontId="7" fillId="2" borderId="0" xfId="2" applyNumberFormat="1" applyFont="1" applyFill="1" applyAlignment="1">
      <alignment horizontal="center" vertical="center" wrapText="1"/>
    </xf>
    <xf numFmtId="10" fontId="6" fillId="3" borderId="0" xfId="7" applyNumberFormat="1" applyFont="1" applyFill="1" applyAlignment="1">
      <alignment horizontal="center" vertical="center" wrapText="1"/>
    </xf>
    <xf numFmtId="10" fontId="7" fillId="2" borderId="0" xfId="7" applyNumberFormat="1" applyFont="1" applyFill="1" applyAlignment="1">
      <alignment horizontal="center" vertical="center" wrapText="1"/>
    </xf>
    <xf numFmtId="10" fontId="6" fillId="3" borderId="0" xfId="1" applyNumberFormat="1" applyFont="1" applyFill="1" applyAlignment="1">
      <alignment horizontal="center" vertical="center" wrapText="1"/>
    </xf>
    <xf numFmtId="10" fontId="7" fillId="2" borderId="0" xfId="1" applyNumberFormat="1" applyFont="1" applyFill="1" applyAlignment="1">
      <alignment horizontal="center" vertical="center" wrapText="1"/>
    </xf>
    <xf numFmtId="164" fontId="6" fillId="3" borderId="0" xfId="2" applyNumberFormat="1" applyFont="1" applyFill="1" applyAlignment="1">
      <alignment horizontal="center" vertical="center" wrapText="1"/>
    </xf>
    <xf numFmtId="164" fontId="7" fillId="2" borderId="0" xfId="2" applyNumberFormat="1" applyFont="1" applyFill="1" applyAlignment="1">
      <alignment horizontal="center" vertical="center" wrapText="1"/>
    </xf>
    <xf numFmtId="164" fontId="6" fillId="3" borderId="0" xfId="8" applyNumberFormat="1" applyFont="1" applyFill="1" applyAlignment="1">
      <alignment horizontal="center" vertical="center" wrapText="1"/>
    </xf>
    <xf numFmtId="164" fontId="7" fillId="2" borderId="0" xfId="8" applyNumberFormat="1" applyFont="1" applyFill="1" applyAlignment="1">
      <alignment horizontal="center" vertical="center" wrapText="1"/>
    </xf>
    <xf numFmtId="0" fontId="8" fillId="0" borderId="0" xfId="2" applyFont="1" applyAlignment="1">
      <alignment vertical="center"/>
    </xf>
    <xf numFmtId="166" fontId="6" fillId="3" borderId="0" xfId="4" applyNumberFormat="1" applyFont="1" applyFill="1" applyBorder="1" applyAlignment="1">
      <alignment horizontal="center" vertical="center" wrapText="1"/>
    </xf>
    <xf numFmtId="166" fontId="7" fillId="2" borderId="0" xfId="4" applyNumberFormat="1" applyFont="1" applyFill="1" applyBorder="1" applyAlignment="1">
      <alignment horizontal="center" vertical="center" wrapText="1"/>
    </xf>
    <xf numFmtId="17" fontId="9" fillId="2" borderId="3" xfId="2" applyNumberFormat="1" applyFont="1" applyFill="1" applyBorder="1" applyAlignment="1">
      <alignment horizontal="center" vertical="center" wrapText="1"/>
    </xf>
    <xf numFmtId="17" fontId="10" fillId="2" borderId="3" xfId="2" applyNumberFormat="1" applyFont="1" applyFill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7" fillId="4" borderId="0" xfId="3" applyFont="1" applyFill="1" applyAlignment="1">
      <alignment horizontal="left" vertical="center" indent="1"/>
    </xf>
    <xf numFmtId="164" fontId="6" fillId="3" borderId="0" xfId="6" applyNumberFormat="1" applyFont="1" applyFill="1" applyBorder="1" applyAlignment="1">
      <alignment horizontal="center" vertical="center" wrapText="1"/>
    </xf>
    <xf numFmtId="164" fontId="7" fillId="4" borderId="0" xfId="2" applyNumberFormat="1" applyFont="1" applyFill="1" applyAlignment="1">
      <alignment horizontal="center" vertical="center" wrapText="1"/>
    </xf>
    <xf numFmtId="17" fontId="12" fillId="2" borderId="3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14" fillId="5" borderId="0" xfId="2" applyFont="1" applyFill="1" applyAlignment="1">
      <alignment horizontal="center" vertical="center" wrapText="1"/>
    </xf>
    <xf numFmtId="0" fontId="15" fillId="5" borderId="0" xfId="2" applyFont="1" applyFill="1" applyAlignment="1">
      <alignment vertical="center" wrapText="1"/>
    </xf>
    <xf numFmtId="0" fontId="16" fillId="0" borderId="0" xfId="2" applyFont="1" applyAlignment="1">
      <alignment vertical="top"/>
    </xf>
    <xf numFmtId="14" fontId="16" fillId="0" borderId="0" xfId="2" applyNumberFormat="1" applyFont="1" applyAlignment="1">
      <alignment horizontal="center" vertical="top"/>
    </xf>
    <xf numFmtId="0" fontId="16" fillId="0" borderId="0" xfId="2" applyFont="1" applyAlignment="1">
      <alignment horizontal="right" vertical="top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167" fontId="19" fillId="0" borderId="0" xfId="2" applyNumberFormat="1" applyFont="1" applyAlignment="1">
      <alignment horizontal="center" vertical="center"/>
    </xf>
    <xf numFmtId="2" fontId="21" fillId="3" borderId="4" xfId="2" applyNumberFormat="1" applyFont="1" applyFill="1" applyBorder="1" applyAlignment="1">
      <alignment horizontal="center" vertical="center"/>
    </xf>
    <xf numFmtId="166" fontId="21" fillId="3" borderId="3" xfId="4" applyNumberFormat="1" applyFont="1" applyFill="1" applyBorder="1" applyAlignment="1">
      <alignment horizontal="center" vertical="center"/>
    </xf>
    <xf numFmtId="164" fontId="21" fillId="3" borderId="5" xfId="2" applyNumberFormat="1" applyFont="1" applyFill="1" applyBorder="1" applyAlignment="1">
      <alignment horizontal="center" vertical="center"/>
    </xf>
    <xf numFmtId="164" fontId="21" fillId="3" borderId="3" xfId="2" applyNumberFormat="1" applyFont="1" applyFill="1" applyBorder="1" applyAlignment="1">
      <alignment horizontal="center" vertical="center"/>
    </xf>
    <xf numFmtId="1" fontId="21" fillId="3" borderId="4" xfId="2" applyNumberFormat="1" applyFont="1" applyFill="1" applyBorder="1" applyAlignment="1">
      <alignment horizontal="center" vertical="center"/>
    </xf>
    <xf numFmtId="1" fontId="21" fillId="3" borderId="5" xfId="2" applyNumberFormat="1" applyFont="1" applyFill="1" applyBorder="1" applyAlignment="1">
      <alignment horizontal="center" vertical="center"/>
    </xf>
    <xf numFmtId="1" fontId="21" fillId="3" borderId="3" xfId="2" applyNumberFormat="1" applyFont="1" applyFill="1" applyBorder="1" applyAlignment="1">
      <alignment horizontal="center" vertical="center"/>
    </xf>
    <xf numFmtId="164" fontId="21" fillId="3" borderId="5" xfId="1" applyNumberFormat="1" applyFont="1" applyFill="1" applyBorder="1" applyAlignment="1">
      <alignment horizontal="center" vertical="center"/>
    </xf>
    <xf numFmtId="2" fontId="21" fillId="3" borderId="3" xfId="2" applyNumberFormat="1" applyFont="1" applyFill="1" applyBorder="1" applyAlignment="1">
      <alignment horizontal="center" vertical="center"/>
    </xf>
    <xf numFmtId="2" fontId="21" fillId="3" borderId="5" xfId="2" applyNumberFormat="1" applyFont="1" applyFill="1" applyBorder="1" applyAlignment="1">
      <alignment horizontal="center" vertical="center"/>
    </xf>
    <xf numFmtId="10" fontId="21" fillId="3" borderId="5" xfId="2" applyNumberFormat="1" applyFont="1" applyFill="1" applyBorder="1" applyAlignment="1">
      <alignment horizontal="center" vertical="center"/>
    </xf>
    <xf numFmtId="10" fontId="21" fillId="3" borderId="4" xfId="1" applyNumberFormat="1" applyFont="1" applyFill="1" applyBorder="1" applyAlignment="1">
      <alignment horizontal="center" vertical="center"/>
    </xf>
    <xf numFmtId="164" fontId="21" fillId="3" borderId="3" xfId="4" applyNumberFormat="1" applyFont="1" applyFill="1" applyBorder="1" applyAlignment="1">
      <alignment horizontal="center" vertical="center"/>
    </xf>
    <xf numFmtId="1" fontId="21" fillId="3" borderId="4" xfId="4" applyNumberFormat="1" applyFont="1" applyFill="1" applyBorder="1" applyAlignment="1">
      <alignment horizontal="center" vertical="center"/>
    </xf>
    <xf numFmtId="0" fontId="22" fillId="3" borderId="3" xfId="2" applyFont="1" applyFill="1" applyBorder="1" applyAlignment="1">
      <alignment horizontal="center" vertical="center"/>
    </xf>
    <xf numFmtId="168" fontId="22" fillId="3" borderId="3" xfId="2" applyNumberFormat="1" applyFont="1" applyFill="1" applyBorder="1" applyAlignment="1">
      <alignment horizontal="center" vertical="center"/>
    </xf>
    <xf numFmtId="2" fontId="23" fillId="3" borderId="6" xfId="2" applyNumberFormat="1" applyFont="1" applyFill="1" applyBorder="1" applyAlignment="1">
      <alignment horizontal="center" vertical="center"/>
    </xf>
    <xf numFmtId="166" fontId="23" fillId="3" borderId="0" xfId="4" applyNumberFormat="1" applyFont="1" applyFill="1" applyBorder="1" applyAlignment="1">
      <alignment horizontal="center" vertical="center"/>
    </xf>
    <xf numFmtId="164" fontId="23" fillId="3" borderId="7" xfId="2" applyNumberFormat="1" applyFont="1" applyFill="1" applyBorder="1" applyAlignment="1">
      <alignment horizontal="center" vertical="center"/>
    </xf>
    <xf numFmtId="164" fontId="23" fillId="3" borderId="0" xfId="2" applyNumberFormat="1" applyFont="1" applyFill="1" applyAlignment="1">
      <alignment horizontal="center" vertical="center"/>
    </xf>
    <xf numFmtId="1" fontId="23" fillId="3" borderId="6" xfId="2" applyNumberFormat="1" applyFont="1" applyFill="1" applyBorder="1" applyAlignment="1">
      <alignment horizontal="center" vertical="center"/>
    </xf>
    <xf numFmtId="164" fontId="23" fillId="3" borderId="7" xfId="1" applyNumberFormat="1" applyFont="1" applyFill="1" applyBorder="1" applyAlignment="1">
      <alignment horizontal="center" vertical="center"/>
    </xf>
    <xf numFmtId="2" fontId="23" fillId="3" borderId="0" xfId="2" applyNumberFormat="1" applyFont="1" applyFill="1" applyAlignment="1">
      <alignment horizontal="center" vertical="center"/>
    </xf>
    <xf numFmtId="2" fontId="23" fillId="3" borderId="7" xfId="2" applyNumberFormat="1" applyFont="1" applyFill="1" applyBorder="1" applyAlignment="1">
      <alignment horizontal="center" vertical="center"/>
    </xf>
    <xf numFmtId="10" fontId="23" fillId="3" borderId="7" xfId="1" applyNumberFormat="1" applyFont="1" applyFill="1" applyBorder="1" applyAlignment="1">
      <alignment horizontal="center" vertical="center"/>
    </xf>
    <xf numFmtId="10" fontId="23" fillId="3" borderId="6" xfId="1" applyNumberFormat="1" applyFont="1" applyFill="1" applyBorder="1" applyAlignment="1">
      <alignment horizontal="center" vertical="center"/>
    </xf>
    <xf numFmtId="164" fontId="23" fillId="3" borderId="0" xfId="4" applyNumberFormat="1" applyFont="1" applyFill="1" applyBorder="1" applyAlignment="1">
      <alignment horizontal="center" vertical="center"/>
    </xf>
    <xf numFmtId="1" fontId="23" fillId="3" borderId="6" xfId="4" applyNumberFormat="1" applyFont="1" applyFill="1" applyBorder="1" applyAlignment="1">
      <alignment horizontal="center" vertical="center"/>
    </xf>
    <xf numFmtId="167" fontId="24" fillId="3" borderId="0" xfId="2" applyNumberFormat="1" applyFont="1" applyFill="1" applyAlignment="1">
      <alignment horizontal="center" vertical="center"/>
    </xf>
    <xf numFmtId="168" fontId="24" fillId="3" borderId="0" xfId="2" applyNumberFormat="1" applyFont="1" applyFill="1" applyAlignment="1">
      <alignment horizontal="center" vertical="center"/>
    </xf>
    <xf numFmtId="2" fontId="23" fillId="0" borderId="6" xfId="2" applyNumberFormat="1" applyFont="1" applyBorder="1" applyAlignment="1">
      <alignment horizontal="center" vertical="center"/>
    </xf>
    <xf numFmtId="166" fontId="23" fillId="2" borderId="0" xfId="4" applyNumberFormat="1" applyFont="1" applyFill="1" applyBorder="1" applyAlignment="1">
      <alignment horizontal="center" vertical="center"/>
    </xf>
    <xf numFmtId="164" fontId="23" fillId="0" borderId="7" xfId="2" applyNumberFormat="1" applyFont="1" applyBorder="1" applyAlignment="1">
      <alignment horizontal="center" vertical="center"/>
    </xf>
    <xf numFmtId="164" fontId="23" fillId="0" borderId="0" xfId="2" applyNumberFormat="1" applyFont="1" applyAlignment="1">
      <alignment horizontal="center" vertical="center"/>
    </xf>
    <xf numFmtId="1" fontId="23" fillId="0" borderId="6" xfId="2" applyNumberFormat="1" applyFont="1" applyBorder="1" applyAlignment="1">
      <alignment horizontal="center" vertical="center"/>
    </xf>
    <xf numFmtId="164" fontId="23" fillId="0" borderId="7" xfId="1" applyNumberFormat="1" applyFont="1" applyFill="1" applyBorder="1" applyAlignment="1">
      <alignment horizontal="center" vertical="center"/>
    </xf>
    <xf numFmtId="2" fontId="23" fillId="0" borderId="0" xfId="2" applyNumberFormat="1" applyFont="1" applyAlignment="1">
      <alignment horizontal="center" vertical="center"/>
    </xf>
    <xf numFmtId="2" fontId="23" fillId="0" borderId="7" xfId="2" applyNumberFormat="1" applyFont="1" applyBorder="1" applyAlignment="1">
      <alignment horizontal="center" vertical="center"/>
    </xf>
    <xf numFmtId="10" fontId="23" fillId="0" borderId="7" xfId="1" applyNumberFormat="1" applyFont="1" applyFill="1" applyBorder="1" applyAlignment="1">
      <alignment horizontal="center" vertical="center"/>
    </xf>
    <xf numFmtId="10" fontId="23" fillId="0" borderId="6" xfId="1" applyNumberFormat="1" applyFont="1" applyFill="1" applyBorder="1" applyAlignment="1">
      <alignment horizontal="center" vertical="center"/>
    </xf>
    <xf numFmtId="164" fontId="23" fillId="0" borderId="0" xfId="4" applyNumberFormat="1" applyFont="1" applyFill="1" applyBorder="1" applyAlignment="1">
      <alignment horizontal="center" vertical="center"/>
    </xf>
    <xf numFmtId="1" fontId="23" fillId="0" borderId="6" xfId="4" applyNumberFormat="1" applyFont="1" applyFill="1" applyBorder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168" fontId="24" fillId="0" borderId="0" xfId="2" applyNumberFormat="1" applyFont="1" applyAlignment="1">
      <alignment horizontal="center" vertical="center"/>
    </xf>
    <xf numFmtId="2" fontId="21" fillId="0" borderId="4" xfId="2" applyNumberFormat="1" applyFont="1" applyBorder="1" applyAlignment="1">
      <alignment horizontal="center" vertical="center"/>
    </xf>
    <xf numFmtId="166" fontId="21" fillId="0" borderId="3" xfId="4" applyNumberFormat="1" applyFont="1" applyFill="1" applyBorder="1" applyAlignment="1">
      <alignment horizontal="center" vertical="center"/>
    </xf>
    <xf numFmtId="164" fontId="21" fillId="0" borderId="5" xfId="2" applyNumberFormat="1" applyFont="1" applyBorder="1" applyAlignment="1">
      <alignment horizontal="center" vertical="center"/>
    </xf>
    <xf numFmtId="164" fontId="21" fillId="0" borderId="3" xfId="2" applyNumberFormat="1" applyFont="1" applyBorder="1" applyAlignment="1">
      <alignment horizontal="center" vertical="center"/>
    </xf>
    <xf numFmtId="1" fontId="21" fillId="0" borderId="4" xfId="2" applyNumberFormat="1" applyFont="1" applyBorder="1" applyAlignment="1">
      <alignment horizontal="center" vertical="center"/>
    </xf>
    <xf numFmtId="164" fontId="21" fillId="0" borderId="5" xfId="1" applyNumberFormat="1" applyFont="1" applyFill="1" applyBorder="1" applyAlignment="1">
      <alignment horizontal="center" vertical="center"/>
    </xf>
    <xf numFmtId="2" fontId="21" fillId="0" borderId="3" xfId="2" applyNumberFormat="1" applyFont="1" applyBorder="1" applyAlignment="1">
      <alignment horizontal="center" vertical="center"/>
    </xf>
    <xf numFmtId="2" fontId="21" fillId="0" borderId="5" xfId="2" applyNumberFormat="1" applyFont="1" applyBorder="1" applyAlignment="1">
      <alignment horizontal="center" vertical="center"/>
    </xf>
    <xf numFmtId="10" fontId="21" fillId="0" borderId="5" xfId="2" applyNumberFormat="1" applyFont="1" applyBorder="1" applyAlignment="1">
      <alignment horizontal="center" vertical="center"/>
    </xf>
    <xf numFmtId="10" fontId="21" fillId="0" borderId="4" xfId="1" applyNumberFormat="1" applyFont="1" applyFill="1" applyBorder="1" applyAlignment="1">
      <alignment horizontal="center" vertical="center"/>
    </xf>
    <xf numFmtId="164" fontId="21" fillId="2" borderId="3" xfId="4" applyNumberFormat="1" applyFont="1" applyFill="1" applyBorder="1" applyAlignment="1">
      <alignment horizontal="center" vertical="center"/>
    </xf>
    <xf numFmtId="1" fontId="21" fillId="2" borderId="4" xfId="4" applyNumberFormat="1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horizontal="center" vertical="center"/>
    </xf>
    <xf numFmtId="168" fontId="22" fillId="2" borderId="3" xfId="2" applyNumberFormat="1" applyFont="1" applyFill="1" applyBorder="1" applyAlignment="1">
      <alignment horizontal="center" vertical="center"/>
    </xf>
    <xf numFmtId="2" fontId="23" fillId="2" borderId="6" xfId="2" applyNumberFormat="1" applyFont="1" applyFill="1" applyBorder="1" applyAlignment="1">
      <alignment horizontal="center" vertical="center"/>
    </xf>
    <xf numFmtId="164" fontId="23" fillId="2" borderId="7" xfId="2" applyNumberFormat="1" applyFont="1" applyFill="1" applyBorder="1" applyAlignment="1">
      <alignment horizontal="center" vertical="center"/>
    </xf>
    <xf numFmtId="164" fontId="23" fillId="2" borderId="0" xfId="2" applyNumberFormat="1" applyFont="1" applyFill="1" applyAlignment="1">
      <alignment horizontal="center" vertical="center"/>
    </xf>
    <xf numFmtId="1" fontId="23" fillId="2" borderId="6" xfId="2" applyNumberFormat="1" applyFont="1" applyFill="1" applyBorder="1" applyAlignment="1">
      <alignment horizontal="center" vertical="center"/>
    </xf>
    <xf numFmtId="164" fontId="23" fillId="2" borderId="7" xfId="1" applyNumberFormat="1" applyFont="1" applyFill="1" applyBorder="1" applyAlignment="1">
      <alignment horizontal="center" vertical="center"/>
    </xf>
    <xf numFmtId="164" fontId="23" fillId="2" borderId="0" xfId="4" applyNumberFormat="1" applyFont="1" applyFill="1" applyBorder="1" applyAlignment="1">
      <alignment horizontal="center" vertical="center"/>
    </xf>
    <xf numFmtId="1" fontId="23" fillId="2" borderId="6" xfId="4" applyNumberFormat="1" applyFont="1" applyFill="1" applyBorder="1" applyAlignment="1">
      <alignment horizontal="center" vertical="center"/>
    </xf>
    <xf numFmtId="0" fontId="24" fillId="2" borderId="0" xfId="2" applyFont="1" applyFill="1" applyAlignment="1">
      <alignment horizontal="center" vertical="center"/>
    </xf>
    <xf numFmtId="168" fontId="24" fillId="2" borderId="0" xfId="2" applyNumberFormat="1" applyFont="1" applyFill="1" applyAlignment="1">
      <alignment horizontal="center" vertical="center"/>
    </xf>
    <xf numFmtId="2" fontId="23" fillId="2" borderId="0" xfId="2" applyNumberFormat="1" applyFont="1" applyFill="1" applyAlignment="1">
      <alignment horizontal="center" vertical="center"/>
    </xf>
    <xf numFmtId="2" fontId="23" fillId="2" borderId="7" xfId="2" applyNumberFormat="1" applyFont="1" applyFill="1" applyBorder="1" applyAlignment="1">
      <alignment horizontal="center" vertical="center"/>
    </xf>
    <xf numFmtId="10" fontId="23" fillId="2" borderId="7" xfId="1" applyNumberFormat="1" applyFont="1" applyFill="1" applyBorder="1" applyAlignment="1">
      <alignment horizontal="center" vertical="center"/>
    </xf>
    <xf numFmtId="10" fontId="23" fillId="2" borderId="6" xfId="1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166" fontId="21" fillId="2" borderId="3" xfId="4" applyNumberFormat="1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164" fontId="21" fillId="2" borderId="5" xfId="2" applyNumberFormat="1" applyFont="1" applyFill="1" applyBorder="1" applyAlignment="1">
      <alignment horizontal="center" vertical="center"/>
    </xf>
    <xf numFmtId="164" fontId="21" fillId="2" borderId="3" xfId="2" applyNumberFormat="1" applyFont="1" applyFill="1" applyBorder="1" applyAlignment="1">
      <alignment horizontal="center" vertical="center"/>
    </xf>
    <xf numFmtId="1" fontId="21" fillId="2" borderId="4" xfId="2" applyNumberFormat="1" applyFont="1" applyFill="1" applyBorder="1" applyAlignment="1">
      <alignment horizontal="center" vertical="center"/>
    </xf>
    <xf numFmtId="164" fontId="21" fillId="2" borderId="5" xfId="1" applyNumberFormat="1" applyFont="1" applyFill="1" applyBorder="1" applyAlignment="1">
      <alignment horizontal="center" vertical="center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10" fontId="21" fillId="2" borderId="5" xfId="2" applyNumberFormat="1" applyFont="1" applyFill="1" applyBorder="1" applyAlignment="1">
      <alignment horizontal="center" vertical="center"/>
    </xf>
    <xf numFmtId="10" fontId="21" fillId="2" borderId="4" xfId="1" applyNumberFormat="1" applyFont="1" applyFill="1" applyBorder="1" applyAlignment="1">
      <alignment horizontal="center" vertical="center"/>
    </xf>
    <xf numFmtId="10" fontId="23" fillId="2" borderId="7" xfId="2" applyNumberFormat="1" applyFont="1" applyFill="1" applyBorder="1" applyAlignment="1">
      <alignment horizontal="center" vertical="center"/>
    </xf>
    <xf numFmtId="2" fontId="23" fillId="2" borderId="0" xfId="4" applyNumberFormat="1" applyFont="1" applyFill="1" applyBorder="1" applyAlignment="1">
      <alignment horizontal="center" vertical="center"/>
    </xf>
    <xf numFmtId="2" fontId="23" fillId="2" borderId="7" xfId="4" applyNumberFormat="1" applyFont="1" applyFill="1" applyBorder="1" applyAlignment="1">
      <alignment horizontal="center" vertical="center"/>
    </xf>
    <xf numFmtId="164" fontId="23" fillId="2" borderId="0" xfId="1" applyNumberFormat="1" applyFont="1" applyFill="1" applyBorder="1" applyAlignment="1">
      <alignment horizontal="center" vertical="center"/>
    </xf>
    <xf numFmtId="10" fontId="23" fillId="2" borderId="0" xfId="1" applyNumberFormat="1" applyFont="1" applyFill="1" applyBorder="1" applyAlignment="1">
      <alignment horizontal="center" vertical="center"/>
    </xf>
    <xf numFmtId="164" fontId="23" fillId="2" borderId="8" xfId="4" applyNumberFormat="1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5" borderId="9" xfId="2" applyFont="1" applyFill="1" applyBorder="1" applyAlignment="1">
      <alignment horizontal="center" vertical="center"/>
    </xf>
    <xf numFmtId="10" fontId="29" fillId="5" borderId="9" xfId="2" applyNumberFormat="1" applyFont="1" applyFill="1" applyBorder="1" applyAlignment="1">
      <alignment horizontal="center" vertical="center"/>
    </xf>
    <xf numFmtId="0" fontId="30" fillId="5" borderId="10" xfId="2" applyFont="1" applyFill="1" applyBorder="1" applyAlignment="1">
      <alignment horizontal="center" vertical="center"/>
    </xf>
    <xf numFmtId="167" fontId="30" fillId="5" borderId="11" xfId="2" applyNumberFormat="1" applyFont="1" applyFill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29" fillId="5" borderId="12" xfId="2" applyFont="1" applyFill="1" applyBorder="1" applyAlignment="1">
      <alignment horizontal="center" vertical="center" wrapText="1"/>
    </xf>
    <xf numFmtId="0" fontId="29" fillId="5" borderId="9" xfId="2" applyFont="1" applyFill="1" applyBorder="1" applyAlignment="1">
      <alignment horizontal="center" vertical="center" wrapText="1"/>
    </xf>
    <xf numFmtId="0" fontId="29" fillId="5" borderId="9" xfId="2" applyFont="1" applyFill="1" applyBorder="1" applyAlignment="1">
      <alignment horizontal="center" vertical="center" wrapText="1"/>
    </xf>
    <xf numFmtId="0" fontId="29" fillId="5" borderId="9" xfId="2" applyFont="1" applyFill="1" applyBorder="1" applyAlignment="1">
      <alignment horizontal="center" vertical="center"/>
    </xf>
    <xf numFmtId="0" fontId="29" fillId="5" borderId="13" xfId="2" applyFont="1" applyFill="1" applyBorder="1" applyAlignment="1">
      <alignment horizontal="center" vertical="center"/>
    </xf>
    <xf numFmtId="10" fontId="29" fillId="5" borderId="12" xfId="2" applyNumberFormat="1" applyFont="1" applyFill="1" applyBorder="1" applyAlignment="1">
      <alignment horizontal="center" vertical="center"/>
    </xf>
    <xf numFmtId="0" fontId="30" fillId="5" borderId="14" xfId="2" applyFont="1" applyFill="1" applyBorder="1" applyAlignment="1">
      <alignment horizontal="center" vertical="center"/>
    </xf>
    <xf numFmtId="167" fontId="30" fillId="5" borderId="15" xfId="2" applyNumberFormat="1" applyFont="1" applyFill="1" applyBorder="1" applyAlignment="1">
      <alignment horizontal="center" vertical="center"/>
    </xf>
  </cellXfs>
  <cellStyles count="9">
    <cellStyle name="Comma 5 10" xfId="5" xr:uid="{30584660-F004-42B2-A866-9F59F02AFE1A}"/>
    <cellStyle name="Comma 6" xfId="4" xr:uid="{7F375910-1300-4C66-AFFE-D5A6DEB1BACF}"/>
    <cellStyle name="Normal" xfId="0" builtinId="0"/>
    <cellStyle name="Normal 13" xfId="3" xr:uid="{32FC6D60-F49E-4F18-AB1C-9F90198D3B2C}"/>
    <cellStyle name="Normal 14" xfId="8" xr:uid="{ED17DFC4-3C60-413D-BDD0-971D0FBDEE00}"/>
    <cellStyle name="Normal 31" xfId="7" xr:uid="{701D525E-42DE-4DDD-8BED-B6C00394BE2D}"/>
    <cellStyle name="Normal 96" xfId="2" xr:uid="{F52DCC0B-FFE2-4E54-AB06-0F3B951C4683}"/>
    <cellStyle name="Percent 5 10" xfId="6" xr:uid="{DFC0C2C4-44A8-4AB2-85C9-E34B7A3774FC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45356</xdr:colOff>
      <xdr:row>0</xdr:row>
      <xdr:rowOff>127000</xdr:rowOff>
    </xdr:from>
    <xdr:ext cx="613682" cy="588282"/>
    <xdr:pic>
      <xdr:nvPicPr>
        <xdr:cNvPr id="2" name="Imagem 2">
          <a:extLst>
            <a:ext uri="{FF2B5EF4-FFF2-40B4-BE49-F238E27FC236}">
              <a16:creationId xmlns:a16="http://schemas.microsoft.com/office/drawing/2014/main" id="{C15AE21A-B248-4600-843F-519CFB6D1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556" y="127000"/>
          <a:ext cx="613682" cy="5882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265545</xdr:colOff>
      <xdr:row>0</xdr:row>
      <xdr:rowOff>92364</xdr:rowOff>
    </xdr:from>
    <xdr:ext cx="413846" cy="392545"/>
    <xdr:pic>
      <xdr:nvPicPr>
        <xdr:cNvPr id="2" name="Imagem 2">
          <a:extLst>
            <a:ext uri="{FF2B5EF4-FFF2-40B4-BE49-F238E27FC236}">
              <a16:creationId xmlns:a16="http://schemas.microsoft.com/office/drawing/2014/main" id="{958ED4B4-CA89-47D8-9DAD-D3A5C7CEB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145" y="92364"/>
          <a:ext cx="413846" cy="392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074F-FD94-48FD-84B2-8E65B6D5CC55}">
  <sheetPr codeName="Sheet18">
    <pageSetUpPr fitToPage="1"/>
  </sheetPr>
  <dimension ref="A1:AJ52"/>
  <sheetViews>
    <sheetView showGridLines="0" tabSelected="1" topLeftCell="B1" zoomScaleNormal="100" workbookViewId="0">
      <pane xSplit="2" ySplit="2" topLeftCell="W3" activePane="bottomRight" state="frozen"/>
      <selection activeCell="K87" sqref="K87"/>
      <selection pane="topRight" activeCell="K87" sqref="K87"/>
      <selection pane="bottomLeft" activeCell="K87" sqref="K87"/>
      <selection pane="bottomRight" activeCell="K87" sqref="K87"/>
    </sheetView>
  </sheetViews>
  <sheetFormatPr defaultColWidth="8" defaultRowHeight="12.95" customHeight="1" outlineLevelCol="1"/>
  <cols>
    <col min="1" max="1" width="8" style="1" hidden="1" customWidth="1"/>
    <col min="2" max="2" width="6.5" style="1" bestFit="1" customWidth="1"/>
    <col min="3" max="3" width="37.625" style="2" customWidth="1"/>
    <col min="4" max="8" width="6.5" style="2" hidden="1" customWidth="1" outlineLevel="1"/>
    <col min="9" max="10" width="6.5" style="5" hidden="1" customWidth="1" outlineLevel="1"/>
    <col min="11" max="11" width="6.5" style="4" hidden="1" customWidth="1" outlineLevel="1"/>
    <col min="12" max="13" width="6.5" style="3" hidden="1" customWidth="1" outlineLevel="1"/>
    <col min="14" max="16" width="6.625" style="3" hidden="1" customWidth="1" outlineLevel="1"/>
    <col min="17" max="17" width="6.625" style="2" hidden="1" customWidth="1" outlineLevel="1"/>
    <col min="18" max="18" width="6.5" style="2" hidden="1" customWidth="1" outlineLevel="1" collapsed="1"/>
    <col min="19" max="22" width="6.5" style="2" hidden="1" customWidth="1" outlineLevel="1"/>
    <col min="23" max="23" width="6.5" style="2" customWidth="1" collapsed="1"/>
    <col min="24" max="29" width="6.5" style="2" customWidth="1"/>
    <col min="30" max="30" width="6.5" style="1" customWidth="1"/>
    <col min="31" max="16384" width="8" style="1"/>
  </cols>
  <sheetData>
    <row r="1" spans="3:32" ht="66" customHeight="1">
      <c r="U1" s="55"/>
      <c r="V1" s="55"/>
      <c r="W1" s="55"/>
      <c r="X1" s="54"/>
      <c r="Y1" s="54"/>
      <c r="Z1" s="53"/>
      <c r="AD1" s="2"/>
    </row>
    <row r="2" spans="3:32" s="50" customFormat="1" ht="12.95" customHeight="1">
      <c r="C2" s="52"/>
      <c r="D2" s="51">
        <v>2001</v>
      </c>
      <c r="E2" s="51">
        <v>2002</v>
      </c>
      <c r="F2" s="51">
        <v>2003</v>
      </c>
      <c r="G2" s="51">
        <v>2004</v>
      </c>
      <c r="H2" s="51">
        <v>2005</v>
      </c>
      <c r="I2" s="51">
        <v>2006</v>
      </c>
      <c r="J2" s="51">
        <v>2007</v>
      </c>
      <c r="K2" s="51">
        <v>2008</v>
      </c>
      <c r="L2" s="51">
        <v>2009</v>
      </c>
      <c r="M2" s="51">
        <v>2010</v>
      </c>
      <c r="N2" s="51">
        <v>2011</v>
      </c>
      <c r="O2" s="51">
        <v>2012</v>
      </c>
      <c r="P2" s="51">
        <v>2013</v>
      </c>
      <c r="Q2" s="51">
        <v>2014</v>
      </c>
      <c r="R2" s="51">
        <v>2015</v>
      </c>
      <c r="S2" s="51">
        <v>2016</v>
      </c>
      <c r="T2" s="51">
        <v>2017</v>
      </c>
      <c r="U2" s="51">
        <v>2018</v>
      </c>
      <c r="V2" s="51">
        <v>2019</v>
      </c>
      <c r="W2" s="51">
        <v>2020</v>
      </c>
      <c r="X2" s="51">
        <v>2021</v>
      </c>
      <c r="Y2" s="51">
        <v>2022</v>
      </c>
      <c r="Z2" s="51">
        <v>2023</v>
      </c>
      <c r="AA2" s="51">
        <v>2024</v>
      </c>
      <c r="AB2" s="51" t="s">
        <v>46</v>
      </c>
      <c r="AC2" s="51" t="s">
        <v>45</v>
      </c>
      <c r="AD2" s="51" t="s">
        <v>44</v>
      </c>
      <c r="AE2" s="51" t="s">
        <v>43</v>
      </c>
    </row>
    <row r="3" spans="3:32" ht="6.75" customHeight="1">
      <c r="C3" s="49" t="s">
        <v>42</v>
      </c>
      <c r="D3" s="48">
        <v>37226</v>
      </c>
      <c r="E3" s="48">
        <f>EDATE(D3,12)</f>
        <v>37591</v>
      </c>
      <c r="F3" s="48">
        <f>EDATE(E3,12)</f>
        <v>37956</v>
      </c>
      <c r="G3" s="48">
        <f>EDATE(F3,12)</f>
        <v>38322</v>
      </c>
      <c r="H3" s="48">
        <f>EDATE(G3,12)</f>
        <v>38687</v>
      </c>
      <c r="I3" s="48">
        <f>EDATE(H3,12)</f>
        <v>39052</v>
      </c>
      <c r="J3" s="48">
        <f>EDATE(I3,12)</f>
        <v>39417</v>
      </c>
      <c r="K3" s="48">
        <f>EDATE(J3,12)</f>
        <v>39783</v>
      </c>
      <c r="L3" s="48">
        <f>EDATE(K3,12)</f>
        <v>40148</v>
      </c>
      <c r="M3" s="48">
        <f>EDATE(L3,12)</f>
        <v>40513</v>
      </c>
      <c r="N3" s="48">
        <f>EDATE(M3,12)</f>
        <v>40878</v>
      </c>
      <c r="O3" s="48">
        <f>EDATE(N3,12)</f>
        <v>41244</v>
      </c>
      <c r="P3" s="48">
        <f>EDATE(O3,12)</f>
        <v>41609</v>
      </c>
      <c r="Q3" s="48">
        <f>EDATE(P3,12)</f>
        <v>41974</v>
      </c>
      <c r="R3" s="48">
        <f>EDATE(Q3,12)</f>
        <v>42339</v>
      </c>
      <c r="S3" s="48">
        <f>EDATE(R3,12)</f>
        <v>42705</v>
      </c>
      <c r="T3" s="48">
        <f>EDATE(S3,12)</f>
        <v>43070</v>
      </c>
      <c r="U3" s="48">
        <f>EDATE(T3,12)</f>
        <v>43435</v>
      </c>
      <c r="V3" s="48">
        <f>EDATE(U3,12)</f>
        <v>43800</v>
      </c>
      <c r="W3" s="48">
        <f>EDATE(V3,12)</f>
        <v>44166</v>
      </c>
      <c r="X3" s="48">
        <f>EDATE(W3,12)</f>
        <v>44531</v>
      </c>
      <c r="Y3" s="48">
        <f>EDATE(X3,12)</f>
        <v>44896</v>
      </c>
      <c r="Z3" s="48">
        <f>EDATE(Y3,12)</f>
        <v>45261</v>
      </c>
      <c r="AA3" s="48">
        <f>EDATE(Z3,12)</f>
        <v>45627</v>
      </c>
      <c r="AB3" s="48">
        <f>EDATE(AA3,12)</f>
        <v>45992</v>
      </c>
      <c r="AC3" s="48">
        <f>EDATE(AB3,12)</f>
        <v>46357</v>
      </c>
      <c r="AD3" s="48">
        <f>EDATE(AC3,12)</f>
        <v>46722</v>
      </c>
      <c r="AE3" s="48">
        <f>EDATE(AD3,12)</f>
        <v>47088</v>
      </c>
    </row>
    <row r="4" spans="3:32" ht="15.95" customHeight="1">
      <c r="C4" s="44" t="s">
        <v>33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</row>
    <row r="5" spans="3:32" ht="14.1" customHeight="1">
      <c r="C5" s="14" t="s">
        <v>41</v>
      </c>
      <c r="D5" s="47">
        <v>2.4820000000000002E-2</v>
      </c>
      <c r="E5" s="47">
        <v>2.9910000000000003E-2</v>
      </c>
      <c r="F5" s="47">
        <v>4.2830000000000007E-2</v>
      </c>
      <c r="G5" s="47">
        <v>5.3859999999999998E-2</v>
      </c>
      <c r="H5" s="47">
        <v>4.8940000000000004E-2</v>
      </c>
      <c r="I5" s="47">
        <v>5.4669999999999996E-2</v>
      </c>
      <c r="J5" s="47">
        <v>5.5739999999999998E-2</v>
      </c>
      <c r="K5" s="47">
        <v>3.0369999999999998E-2</v>
      </c>
      <c r="L5" s="47">
        <v>-1.1000000000000001E-3</v>
      </c>
      <c r="M5" s="47">
        <v>5.3849999999999995E-2</v>
      </c>
      <c r="N5" s="47">
        <v>4.2819999999999997E-2</v>
      </c>
      <c r="O5" s="47">
        <v>3.5130000000000002E-2</v>
      </c>
      <c r="P5" s="47">
        <v>3.4910000000000004E-2</v>
      </c>
      <c r="Q5" s="47">
        <v>3.5799999999999998E-2</v>
      </c>
      <c r="R5" s="36">
        <v>3.4509999999999999E-2</v>
      </c>
      <c r="S5" s="47">
        <v>3.2680000000000001E-2</v>
      </c>
      <c r="T5" s="47">
        <v>3.7999999999999999E-2</v>
      </c>
      <c r="U5" s="36">
        <v>3.6000000000000004E-2</v>
      </c>
      <c r="V5" s="36">
        <v>2.7999999999999997E-2</v>
      </c>
      <c r="W5" s="36">
        <v>-2.7999999999999997E-2</v>
      </c>
      <c r="X5" s="36">
        <v>6.3E-2</v>
      </c>
      <c r="Y5" s="36">
        <v>3.5000000000000003E-2</v>
      </c>
      <c r="Z5" s="36">
        <v>3.2000000000000001E-2</v>
      </c>
      <c r="AA5" s="36">
        <v>3.2000000000000001E-2</v>
      </c>
      <c r="AB5" s="46">
        <v>0.03</v>
      </c>
      <c r="AC5" s="46">
        <v>2.7999999999999997E-2</v>
      </c>
      <c r="AD5" s="46">
        <v>0.03</v>
      </c>
      <c r="AE5" s="46">
        <v>2.7999999999999997E-2</v>
      </c>
      <c r="AF5" s="39"/>
    </row>
    <row r="6" spans="3:32" ht="14.1" customHeight="1">
      <c r="C6" s="14" t="s">
        <v>40</v>
      </c>
      <c r="D6" s="36">
        <v>9.5559023836548906E-3</v>
      </c>
      <c r="E6" s="36">
        <v>1.7005488134807178E-2</v>
      </c>
      <c r="F6" s="36">
        <v>2.7956082831814388E-2</v>
      </c>
      <c r="G6" s="36">
        <v>3.8481444885832827E-2</v>
      </c>
      <c r="H6" s="36">
        <v>3.4835402400031024E-2</v>
      </c>
      <c r="I6" s="36">
        <v>2.7839629722291592E-2</v>
      </c>
      <c r="J6" s="36">
        <v>2.0038824080666595E-2</v>
      </c>
      <c r="K6" s="36">
        <v>1.1394549706484902E-3</v>
      </c>
      <c r="L6" s="36">
        <v>-2.5766469028394301E-2</v>
      </c>
      <c r="M6" s="36">
        <v>2.6955612235535886E-2</v>
      </c>
      <c r="N6" s="36">
        <v>1.5640448367461257E-2</v>
      </c>
      <c r="O6" s="36">
        <v>2.2894138068541459E-2</v>
      </c>
      <c r="P6" s="36">
        <v>2.1177792556241082E-2</v>
      </c>
      <c r="Q6" s="36">
        <v>2.5235512738460253E-2</v>
      </c>
      <c r="R6" s="36">
        <v>2.9455089066187545E-2</v>
      </c>
      <c r="S6" s="36">
        <v>1.8197195685014655E-2</v>
      </c>
      <c r="T6" s="36">
        <v>2.457461980910769E-2</v>
      </c>
      <c r="U6" s="36">
        <v>2.9665359650419942E-2</v>
      </c>
      <c r="V6" s="36">
        <v>2.5839486181470583E-2</v>
      </c>
      <c r="W6" s="36">
        <v>-2.1630936922237831E-2</v>
      </c>
      <c r="X6" s="36">
        <v>6.054984309933098E-2</v>
      </c>
      <c r="Y6" s="36">
        <v>2.5122355174274746E-2</v>
      </c>
      <c r="Z6" s="36">
        <v>2.8877049031531987E-2</v>
      </c>
      <c r="AA6" s="36">
        <v>2.7960707685114494E-2</v>
      </c>
      <c r="AB6" s="35">
        <v>1.7033937907054542E-2</v>
      </c>
      <c r="AC6" s="35">
        <v>1.5471548233163546E-2</v>
      </c>
      <c r="AD6" s="35">
        <v>1.9480316207175274E-2</v>
      </c>
      <c r="AE6" s="35">
        <v>2.0273753095784386E-2</v>
      </c>
    </row>
    <row r="7" spans="3:32" ht="14.1" customHeight="1">
      <c r="C7" s="14" t="s">
        <v>39</v>
      </c>
      <c r="D7" s="36">
        <v>2.1576270387532626E-2</v>
      </c>
      <c r="E7" s="36">
        <v>9.3073611626819375E-3</v>
      </c>
      <c r="F7" s="36">
        <v>7.3945317229822116E-3</v>
      </c>
      <c r="G7" s="36">
        <v>2.0439337672640168E-2</v>
      </c>
      <c r="H7" s="36">
        <v>1.8945051230348398E-2</v>
      </c>
      <c r="I7" s="36">
        <v>3.4208118799546661E-2</v>
      </c>
      <c r="J7" s="36">
        <v>2.9798062958880545E-2</v>
      </c>
      <c r="K7" s="36">
        <v>3.134082068106725E-3</v>
      </c>
      <c r="L7" s="36">
        <v>-4.4247314746598154E-2</v>
      </c>
      <c r="M7" s="36">
        <v>1.9925567213811224E-2</v>
      </c>
      <c r="N7" s="36">
        <v>1.7837627058616912E-2</v>
      </c>
      <c r="O7" s="36">
        <v>-9.0546627468908181E-3</v>
      </c>
      <c r="P7" s="36">
        <v>-1.2115598804763872E-3</v>
      </c>
      <c r="Q7" s="36">
        <v>1.4549558548970332E-2</v>
      </c>
      <c r="R7" s="36">
        <v>2.0028265328031924E-2</v>
      </c>
      <c r="S7" s="36">
        <v>1.778058308707875E-2</v>
      </c>
      <c r="T7" s="36">
        <v>2.7434093376350166E-2</v>
      </c>
      <c r="U7" s="36">
        <v>1.7457827074343291E-2</v>
      </c>
      <c r="V7" s="36">
        <v>1.6454530389107047E-2</v>
      </c>
      <c r="W7" s="36">
        <v>-6.1586562254449362E-2</v>
      </c>
      <c r="X7" s="36">
        <v>6.2768802716583361E-2</v>
      </c>
      <c r="Y7" s="36">
        <v>3.5734916502972114E-2</v>
      </c>
      <c r="Z7" s="36">
        <v>6.7980680375556712E-3</v>
      </c>
      <c r="AA7" s="36">
        <v>8.8561117646082099E-3</v>
      </c>
      <c r="AB7" s="35">
        <v>1.0616991478880733E-2</v>
      </c>
      <c r="AC7" s="35">
        <v>1.2304738186390773E-2</v>
      </c>
      <c r="AD7" s="35">
        <v>1.331017143963642E-2</v>
      </c>
      <c r="AE7" s="35">
        <v>1.2999999999999999E-2</v>
      </c>
    </row>
    <row r="8" spans="3:32" ht="14.1" customHeight="1">
      <c r="C8" s="14" t="s">
        <v>38</v>
      </c>
      <c r="D8" s="36">
        <v>8.3684687886847353E-2</v>
      </c>
      <c r="E8" s="36">
        <v>9.1852882325275775E-2</v>
      </c>
      <c r="F8" s="36">
        <v>0.1011470430063437</v>
      </c>
      <c r="G8" s="36">
        <v>0.10143211421166676</v>
      </c>
      <c r="H8" s="36">
        <v>0.11364025390358834</v>
      </c>
      <c r="I8" s="36">
        <v>0.126241101663366</v>
      </c>
      <c r="J8" s="36">
        <v>0.14108226770093246</v>
      </c>
      <c r="K8" s="36">
        <v>9.736780858091687E-2</v>
      </c>
      <c r="L8" s="36">
        <v>9.3133879370957962E-2</v>
      </c>
      <c r="M8" s="36">
        <v>0.10660741185405809</v>
      </c>
      <c r="N8" s="36">
        <v>9.2799536094270385E-2</v>
      </c>
      <c r="O8" s="36">
        <v>7.8210249613225535E-2</v>
      </c>
      <c r="P8" s="36">
        <v>7.8149292056526765E-2</v>
      </c>
      <c r="Q8" s="36">
        <v>7.4475806670895928E-2</v>
      </c>
      <c r="R8" s="36">
        <v>7.1848510617613215E-2</v>
      </c>
      <c r="S8" s="36">
        <v>6.868678172178333E-2</v>
      </c>
      <c r="T8" s="36">
        <v>6.8955837753418292E-2</v>
      </c>
      <c r="U8" s="36">
        <v>6.8666284129349497E-2</v>
      </c>
      <c r="V8" s="36">
        <v>6.157624035820719E-2</v>
      </c>
      <c r="W8" s="36">
        <v>1.976562504331314E-2</v>
      </c>
      <c r="X8" s="36">
        <v>7.7350091049669389E-2</v>
      </c>
      <c r="Y8" s="36">
        <v>0.03</v>
      </c>
      <c r="Z8" s="36">
        <v>5.438388739234834E-2</v>
      </c>
      <c r="AA8" s="36">
        <v>5.0421976889852393E-2</v>
      </c>
      <c r="AB8" s="35">
        <v>4.7234332652313471E-2</v>
      </c>
      <c r="AC8" s="35">
        <v>3.9721402066722034E-2</v>
      </c>
      <c r="AD8" s="35">
        <v>4.0080632950983519E-2</v>
      </c>
      <c r="AE8" s="35">
        <v>4.0080632950983519E-2</v>
      </c>
    </row>
    <row r="9" spans="3:32" ht="14.1" hidden="1" customHeight="1"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5"/>
      <c r="AC9" s="46"/>
      <c r="AD9" s="46"/>
      <c r="AE9" s="46"/>
      <c r="AF9" s="39"/>
    </row>
    <row r="10" spans="3:32" ht="15.95" customHeight="1">
      <c r="C10" s="22" t="s">
        <v>27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3:32" ht="14.1" customHeight="1">
      <c r="C11" s="14" t="s">
        <v>37</v>
      </c>
      <c r="D11" s="36">
        <v>1.6036655211913109E-2</v>
      </c>
      <c r="E11" s="36">
        <v>2.4802705749718212E-2</v>
      </c>
      <c r="F11" s="36">
        <v>2.0352035203520247E-2</v>
      </c>
      <c r="G11" s="36">
        <v>3.3423180592991875E-2</v>
      </c>
      <c r="H11" s="36">
        <v>3.3385498174230532E-2</v>
      </c>
      <c r="I11" s="36">
        <v>2.5239777889954462E-2</v>
      </c>
      <c r="J11" s="36">
        <v>4.1088133924175319E-2</v>
      </c>
      <c r="K11" s="36">
        <v>-2.2228002553859039E-4</v>
      </c>
      <c r="L11" s="36">
        <v>2.8141231232083674E-2</v>
      </c>
      <c r="M11" s="36">
        <v>1.4377930222179369E-2</v>
      </c>
      <c r="N11" s="36">
        <v>3.0620668384193861E-2</v>
      </c>
      <c r="O11" s="36">
        <v>1.7595049796895523E-2</v>
      </c>
      <c r="P11" s="36">
        <v>1.5128383667573297E-2</v>
      </c>
      <c r="Q11" s="36">
        <v>6.5312139196231911E-3</v>
      </c>
      <c r="R11" s="36">
        <v>6.3872475153647912E-3</v>
      </c>
      <c r="S11" s="36">
        <v>2.0507989115119862E-2</v>
      </c>
      <c r="T11" s="36">
        <v>2.1299307195522532E-2</v>
      </c>
      <c r="U11" s="36">
        <v>2.0023809043401064E-2</v>
      </c>
      <c r="V11" s="36">
        <v>2.3195274699624457E-2</v>
      </c>
      <c r="W11" s="36">
        <v>1.3049530216912242E-2</v>
      </c>
      <c r="X11" s="36">
        <v>7.1765805996068854E-2</v>
      </c>
      <c r="Y11" s="36">
        <v>6.411498247913161E-2</v>
      </c>
      <c r="Z11" s="36">
        <v>3.3208171023921373E-2</v>
      </c>
      <c r="AA11" s="36">
        <v>2.872366268806581E-2</v>
      </c>
      <c r="AB11" s="35">
        <v>3.7895399919770423E-2</v>
      </c>
      <c r="AC11" s="35">
        <v>2.7791218192388945E-2</v>
      </c>
      <c r="AD11" s="35">
        <v>2.5493107079235022E-2</v>
      </c>
      <c r="AE11" s="35">
        <v>2.5493107079235022E-2</v>
      </c>
    </row>
    <row r="12" spans="3:32" ht="14.1" customHeight="1">
      <c r="C12" s="45" t="s">
        <v>36</v>
      </c>
      <c r="D12" s="36">
        <v>2.7823240589198051E-2</v>
      </c>
      <c r="E12" s="36">
        <v>1.9639065817409707E-2</v>
      </c>
      <c r="F12" s="36">
        <v>1.0931806350858997E-2</v>
      </c>
      <c r="G12" s="36">
        <v>2.2657054582904346E-2</v>
      </c>
      <c r="H12" s="36">
        <v>2.1148036253776592E-2</v>
      </c>
      <c r="I12" s="36">
        <v>2.6134122287968298E-2</v>
      </c>
      <c r="J12" s="36">
        <v>2.4353676117251366E-2</v>
      </c>
      <c r="K12" s="36">
        <v>1.7624596562335837E-2</v>
      </c>
      <c r="L12" s="36">
        <v>1.8236717759594345E-2</v>
      </c>
      <c r="M12" s="36">
        <v>6.6189486646655027E-3</v>
      </c>
      <c r="N12" s="36">
        <v>2.2766626338585061E-2</v>
      </c>
      <c r="O12" s="36">
        <v>1.8996943778720743E-2</v>
      </c>
      <c r="P12" s="36">
        <v>1.7408566188369834E-2</v>
      </c>
      <c r="Q12" s="36">
        <v>1.6224195046636636E-2</v>
      </c>
      <c r="R12" s="36">
        <v>2.0715072792840905E-2</v>
      </c>
      <c r="S12" s="36">
        <v>2.1971236613002709E-2</v>
      </c>
      <c r="T12" s="36">
        <v>1.770166453265043E-2</v>
      </c>
      <c r="U12" s="36">
        <v>2.2485295505299874E-2</v>
      </c>
      <c r="V12" s="36">
        <v>2.2905988164406255E-2</v>
      </c>
      <c r="W12" s="36">
        <v>1.6239380497707012E-2</v>
      </c>
      <c r="X12" s="36">
        <v>5.5045498261448556E-2</v>
      </c>
      <c r="Y12" s="36">
        <v>5.6805073960192187E-2</v>
      </c>
      <c r="Z12" s="36">
        <v>3.9170866191365672E-2</v>
      </c>
      <c r="AA12" s="36">
        <v>3.2136130000319119E-2</v>
      </c>
      <c r="AB12" s="35">
        <v>3.8261770431675002E-2</v>
      </c>
      <c r="AC12" s="35">
        <v>2.9546608638138183E-2</v>
      </c>
      <c r="AD12" s="35">
        <v>2.7555024949450058E-2</v>
      </c>
      <c r="AE12" s="35">
        <v>2.7555024949450058E-2</v>
      </c>
    </row>
    <row r="13" spans="3:32" ht="14.1" customHeight="1">
      <c r="C13" s="14" t="s">
        <v>35</v>
      </c>
      <c r="D13" s="36">
        <v>2.0489094999999999E-2</v>
      </c>
      <c r="E13" s="36">
        <v>2.2776339E-2</v>
      </c>
      <c r="F13" s="36">
        <v>1.9736147999999998E-2</v>
      </c>
      <c r="G13" s="36">
        <v>2.3597599E-2</v>
      </c>
      <c r="H13" s="36">
        <v>2.2244692E-2</v>
      </c>
      <c r="I13" s="36">
        <v>1.9188922000000001E-2</v>
      </c>
      <c r="J13" s="36">
        <v>3.0667702000000002E-2</v>
      </c>
      <c r="K13" s="36">
        <v>1.5819209000000001E-2</v>
      </c>
      <c r="L13" s="36">
        <v>9.2695590000000001E-3</v>
      </c>
      <c r="M13" s="36">
        <v>2.2134460000000002E-2</v>
      </c>
      <c r="N13" s="36">
        <v>2.7495731999999998E-2</v>
      </c>
      <c r="O13" s="36">
        <v>2.2200000000000001E-2</v>
      </c>
      <c r="P13" s="36">
        <v>8.5000000000000006E-3</v>
      </c>
      <c r="Q13" s="36">
        <v>-1.6981320547397871E-3</v>
      </c>
      <c r="R13" s="36">
        <v>2.3013808284970683E-3</v>
      </c>
      <c r="S13" s="36">
        <v>1.1380652890086829E-2</v>
      </c>
      <c r="T13" s="36">
        <v>1.3522850656401131E-2</v>
      </c>
      <c r="U13" s="36">
        <v>1.6E-2</v>
      </c>
      <c r="V13" s="36">
        <v>1.2999999999999999E-2</v>
      </c>
      <c r="W13" s="36">
        <v>-3.0000000000000001E-3</v>
      </c>
      <c r="X13" s="36">
        <v>0.05</v>
      </c>
      <c r="Y13" s="36">
        <v>9.1999999999999998E-2</v>
      </c>
      <c r="Z13" s="36">
        <v>2.9000000000000001E-2</v>
      </c>
      <c r="AA13" s="36">
        <v>2.4E-2</v>
      </c>
      <c r="AB13" s="35">
        <v>0.02</v>
      </c>
      <c r="AC13" s="35">
        <v>0.02</v>
      </c>
      <c r="AD13" s="35">
        <v>0.02</v>
      </c>
      <c r="AE13" s="35">
        <v>0.02</v>
      </c>
    </row>
    <row r="14" spans="3:32" ht="15.95" customHeight="1">
      <c r="C14" s="44" t="s">
        <v>34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2"/>
      <c r="AC14" s="42"/>
      <c r="AD14" s="42"/>
      <c r="AE14" s="42"/>
    </row>
    <row r="15" spans="3:32" ht="15.95" customHeight="1">
      <c r="C15" s="22" t="s">
        <v>33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3:32" ht="14.1" customHeight="1">
      <c r="C16" s="14" t="s">
        <v>32</v>
      </c>
      <c r="D16" s="41">
        <v>1315.7560000000001</v>
      </c>
      <c r="E16" s="41">
        <v>1488.788</v>
      </c>
      <c r="F16" s="41">
        <v>1717.951</v>
      </c>
      <c r="G16" s="41">
        <v>1957.75</v>
      </c>
      <c r="H16" s="41">
        <v>2170.5839999999998</v>
      </c>
      <c r="I16" s="41">
        <v>2409.4499999999998</v>
      </c>
      <c r="J16" s="41">
        <v>2720.2629999999999</v>
      </c>
      <c r="K16" s="41">
        <v>3109.8029999999999</v>
      </c>
      <c r="L16" s="41">
        <v>3333.0390000000002</v>
      </c>
      <c r="M16" s="41">
        <v>3885.8470000000002</v>
      </c>
      <c r="N16" s="41">
        <v>4376.3819999999996</v>
      </c>
      <c r="O16" s="41">
        <v>4814.76</v>
      </c>
      <c r="P16" s="41">
        <v>5331.6189999999997</v>
      </c>
      <c r="Q16" s="41">
        <v>5778.9530000000004</v>
      </c>
      <c r="R16" s="41">
        <v>5995.7870000000003</v>
      </c>
      <c r="S16" s="41">
        <v>6269.3270000000002</v>
      </c>
      <c r="T16" s="41">
        <v>6585.4790000000003</v>
      </c>
      <c r="U16" s="41">
        <v>7004.1409999999996</v>
      </c>
      <c r="V16" s="41">
        <v>7389.1310000000003</v>
      </c>
      <c r="W16" s="41">
        <v>7609.5969999999998</v>
      </c>
      <c r="X16" s="41">
        <v>9012.1419999999998</v>
      </c>
      <c r="Y16" s="41">
        <v>10079.675999999999</v>
      </c>
      <c r="Z16" s="41">
        <v>10943.343999999999</v>
      </c>
      <c r="AA16" s="41">
        <v>11744.709000000001</v>
      </c>
      <c r="AB16" s="40">
        <v>12615.817965689303</v>
      </c>
      <c r="AC16" s="40">
        <v>13330.956270957242</v>
      </c>
      <c r="AD16" s="40">
        <v>14098.699303567255</v>
      </c>
      <c r="AE16" s="40">
        <v>14870.566175691807</v>
      </c>
    </row>
    <row r="17" spans="3:32" ht="14.1" customHeight="1">
      <c r="C17" s="14" t="s">
        <v>31</v>
      </c>
      <c r="D17" s="41">
        <v>559.70986224455771</v>
      </c>
      <c r="E17" s="41">
        <v>509.56269518999682</v>
      </c>
      <c r="F17" s="41">
        <v>558.30909628334541</v>
      </c>
      <c r="G17" s="41">
        <v>669.05906068642184</v>
      </c>
      <c r="H17" s="41">
        <v>891.37146813732249</v>
      </c>
      <c r="I17" s="41">
        <v>1107.7686729395832</v>
      </c>
      <c r="J17" s="41">
        <v>1396.9991746251924</v>
      </c>
      <c r="K17" s="41">
        <v>1693.7689914740615</v>
      </c>
      <c r="L17" s="41">
        <v>1667.0503084182521</v>
      </c>
      <c r="M17" s="41">
        <v>2207.5775037712674</v>
      </c>
      <c r="N17" s="41">
        <v>2612.4242252701606</v>
      </c>
      <c r="O17" s="41">
        <v>2463.0438327775091</v>
      </c>
      <c r="P17" s="41">
        <v>2468.363641088129</v>
      </c>
      <c r="Q17" s="41">
        <v>2454.7591167496157</v>
      </c>
      <c r="R17" s="41">
        <v>1800.0681504313191</v>
      </c>
      <c r="S17" s="41">
        <v>1798.0904352065854</v>
      </c>
      <c r="T17" s="41">
        <v>2063.2761983337291</v>
      </c>
      <c r="U17" s="41">
        <v>1915.8633611729092</v>
      </c>
      <c r="V17" s="41">
        <v>1872.4911622720879</v>
      </c>
      <c r="W17" s="41">
        <v>1474.592358261594</v>
      </c>
      <c r="X17" s="41">
        <v>1670.1807079129401</v>
      </c>
      <c r="Y17" s="41">
        <v>1951.4526980152493</v>
      </c>
      <c r="Z17" s="41">
        <v>2192.2494741410974</v>
      </c>
      <c r="AA17" s="41">
        <v>2179.1647745990144</v>
      </c>
      <c r="AB17" s="40">
        <v>2238.3877154325251</v>
      </c>
      <c r="AC17" s="40">
        <v>2423.810231083135</v>
      </c>
      <c r="AD17" s="40">
        <v>2539.0804493806054</v>
      </c>
      <c r="AE17" s="40">
        <v>2628.5960241303214</v>
      </c>
    </row>
    <row r="18" spans="3:32" ht="14.1" customHeight="1">
      <c r="C18" s="14" t="s">
        <v>30</v>
      </c>
      <c r="D18" s="36">
        <v>1.3898886533416421E-2</v>
      </c>
      <c r="E18" s="36">
        <v>3.0534605028363027E-2</v>
      </c>
      <c r="F18" s="36">
        <v>1.140838373341424E-2</v>
      </c>
      <c r="G18" s="36">
        <v>5.7599566374817668E-2</v>
      </c>
      <c r="H18" s="36">
        <v>3.2021683160350811E-2</v>
      </c>
      <c r="I18" s="36">
        <v>3.9619560228338679E-2</v>
      </c>
      <c r="J18" s="36">
        <v>6.0698951027909676E-2</v>
      </c>
      <c r="K18" s="36">
        <v>5.0941770834585176E-2</v>
      </c>
      <c r="L18" s="36">
        <v>-1.2581412976262474E-3</v>
      </c>
      <c r="M18" s="36">
        <v>7.5282491203301882E-2</v>
      </c>
      <c r="N18" s="36">
        <v>3.9744026619628059E-2</v>
      </c>
      <c r="O18" s="36">
        <v>1.9211814943874916E-2</v>
      </c>
      <c r="P18" s="36">
        <v>3.0048269457775278E-2</v>
      </c>
      <c r="Q18" s="36">
        <v>5.0393459495359227E-3</v>
      </c>
      <c r="R18" s="36">
        <v>-3.5457552842598106E-2</v>
      </c>
      <c r="S18" s="36">
        <v>-3.2759130499899647E-2</v>
      </c>
      <c r="T18" s="36">
        <v>1.3228683839367816E-2</v>
      </c>
      <c r="U18" s="36">
        <v>1.7836721768855313E-2</v>
      </c>
      <c r="V18" s="36">
        <v>1.2207618682791299E-2</v>
      </c>
      <c r="W18" s="36">
        <v>-3.2767506495341547E-2</v>
      </c>
      <c r="X18" s="36">
        <v>4.7625989483594866E-2</v>
      </c>
      <c r="Y18" s="36">
        <v>3.0167179011841849E-2</v>
      </c>
      <c r="Z18" s="36">
        <v>3.2416517981320281E-2</v>
      </c>
      <c r="AA18" s="36">
        <v>3.3958547907858572E-2</v>
      </c>
      <c r="AB18" s="35">
        <v>2.1999606730333188E-2</v>
      </c>
      <c r="AC18" s="35">
        <v>1.4787158646593745E-2</v>
      </c>
      <c r="AD18" s="35">
        <v>1.4835542582529726E-2</v>
      </c>
      <c r="AE18" s="35">
        <v>1.4034099234319308E-2</v>
      </c>
    </row>
    <row r="19" spans="3:32" ht="14.1" customHeight="1">
      <c r="C19" s="14" t="s">
        <v>29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>
        <v>7.395058178473049E-2</v>
      </c>
      <c r="P19" s="36">
        <v>7.1989324886680597E-2</v>
      </c>
      <c r="Q19" s="36">
        <v>6.8863643361877808E-2</v>
      </c>
      <c r="R19" s="36">
        <v>8.6234917812816322E-2</v>
      </c>
      <c r="S19" s="36">
        <v>0.11621862125783347</v>
      </c>
      <c r="T19" s="36">
        <v>0.12832353880280695</v>
      </c>
      <c r="U19" s="36">
        <v>0.12371062396237216</v>
      </c>
      <c r="V19" s="36">
        <v>0.11986487582720645</v>
      </c>
      <c r="W19" s="36">
        <v>0.13745820800355577</v>
      </c>
      <c r="X19" s="36">
        <v>0.1323742387430685</v>
      </c>
      <c r="Y19" s="36">
        <v>9.2687283843947199E-2</v>
      </c>
      <c r="Z19" s="36">
        <v>7.9756966043739788E-2</v>
      </c>
      <c r="AA19" s="36">
        <v>6.8295124807293134E-2</v>
      </c>
      <c r="AB19" s="35">
        <v>6.2324079269274454E-2</v>
      </c>
      <c r="AC19" s="35">
        <v>6.6575811971658738E-2</v>
      </c>
      <c r="AD19" s="35">
        <v>7.133298613677834E-2</v>
      </c>
      <c r="AE19" s="35">
        <v>7.442318120890884E-2</v>
      </c>
      <c r="AF19" s="39"/>
    </row>
    <row r="20" spans="3:32" ht="14.1" customHeight="1">
      <c r="C20" s="14" t="s">
        <v>28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7.5160108431560402E-2</v>
      </c>
      <c r="P20" s="36">
        <v>6.8673539418332097E-2</v>
      </c>
      <c r="Q20" s="36">
        <v>7.2065891575092911E-2</v>
      </c>
      <c r="R20" s="36">
        <v>9.7088794495911679E-2</v>
      </c>
      <c r="S20" s="36">
        <v>0.12796007075631066</v>
      </c>
      <c r="T20" s="36">
        <v>0.12553532692195546</v>
      </c>
      <c r="U20" s="36">
        <v>0.12338088201644315</v>
      </c>
      <c r="V20" s="36">
        <v>0.11622086201235306</v>
      </c>
      <c r="W20" s="36">
        <v>0.14686537682677869</v>
      </c>
      <c r="X20" s="36">
        <v>0.11610700942190444</v>
      </c>
      <c r="Y20" s="36">
        <v>8.4211912378366005E-2</v>
      </c>
      <c r="Z20" s="36">
        <v>7.8782255054822281E-2</v>
      </c>
      <c r="AA20" s="36">
        <v>6.5888725558952976E-2</v>
      </c>
      <c r="AB20" s="35">
        <v>6.4023470098982127E-2</v>
      </c>
      <c r="AC20" s="35">
        <v>6.9063668223844243E-2</v>
      </c>
      <c r="AD20" s="35">
        <v>7.3063668223844358E-2</v>
      </c>
      <c r="AE20" s="35">
        <v>7.5583668223844214E-2</v>
      </c>
      <c r="AF20" s="39"/>
    </row>
    <row r="21" spans="3:32" ht="15.95" customHeight="1">
      <c r="C21" s="22" t="s">
        <v>27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3:32" ht="14.1" customHeight="1">
      <c r="C22" s="14" t="s">
        <v>26</v>
      </c>
      <c r="D22" s="38">
        <v>7.6734364140733202E-2</v>
      </c>
      <c r="E22" s="38">
        <v>0.12530273356687704</v>
      </c>
      <c r="F22" s="38">
        <v>9.3005128004000293E-2</v>
      </c>
      <c r="G22" s="38">
        <v>7.5994958488264208E-2</v>
      </c>
      <c r="H22" s="38">
        <v>5.6892268187350936E-2</v>
      </c>
      <c r="I22" s="38">
        <v>3.1415161315768714E-2</v>
      </c>
      <c r="J22" s="38">
        <v>4.4576585533737223E-2</v>
      </c>
      <c r="K22" s="38">
        <v>5.9027243906546456E-2</v>
      </c>
      <c r="L22" s="38">
        <v>4.31165006256784E-2</v>
      </c>
      <c r="M22" s="38">
        <v>5.9086887217945305E-2</v>
      </c>
      <c r="N22" s="38">
        <v>6.5033527436801686E-2</v>
      </c>
      <c r="O22" s="38">
        <v>5.8385947181474496E-2</v>
      </c>
      <c r="P22" s="38">
        <v>5.910683255331084E-2</v>
      </c>
      <c r="Q22" s="38">
        <v>6.4074707959081545E-2</v>
      </c>
      <c r="R22" s="38">
        <v>0.1067302813397506</v>
      </c>
      <c r="S22" s="38">
        <v>6.2879882132213849E-2</v>
      </c>
      <c r="T22" s="38">
        <v>2.9474213204347066E-2</v>
      </c>
      <c r="U22" s="38">
        <v>3.7455811701915476E-2</v>
      </c>
      <c r="V22" s="38">
        <v>4.306151617159526E-2</v>
      </c>
      <c r="W22" s="38">
        <v>4.517456886424509E-2</v>
      </c>
      <c r="X22" s="38">
        <v>0.10060982737443336</v>
      </c>
      <c r="Y22" s="38">
        <v>5.7850929078894664E-2</v>
      </c>
      <c r="Z22" s="38">
        <v>4.6211900050818322E-2</v>
      </c>
      <c r="AA22" s="38">
        <v>4.8311967483947837E-2</v>
      </c>
      <c r="AB22" s="37">
        <v>5.0645729174001675E-2</v>
      </c>
      <c r="AC22" s="37">
        <v>4.3688363844500921E-2</v>
      </c>
      <c r="AD22" s="37">
        <v>4.0000000000000924E-2</v>
      </c>
      <c r="AE22" s="37">
        <v>3.5000000000000142E-2</v>
      </c>
    </row>
    <row r="23" spans="3:32" ht="14.1" customHeight="1">
      <c r="C23" s="14" t="s">
        <v>25</v>
      </c>
      <c r="D23" s="38">
        <v>9.4410287889777234E-2</v>
      </c>
      <c r="E23" s="38">
        <v>0.14739919134520774</v>
      </c>
      <c r="F23" s="38">
        <v>0.10383957866064764</v>
      </c>
      <c r="G23" s="38">
        <v>6.1327937947308842E-2</v>
      </c>
      <c r="H23" s="38">
        <v>5.046764680776672E-2</v>
      </c>
      <c r="I23" s="38">
        <v>2.8130864627469387E-2</v>
      </c>
      <c r="J23" s="38">
        <v>5.1553414501044337E-2</v>
      </c>
      <c r="K23" s="38">
        <v>6.4809611922563626E-2</v>
      </c>
      <c r="L23" s="38">
        <v>4.1137974730346194E-2</v>
      </c>
      <c r="M23" s="38">
        <v>6.4652138821630123E-2</v>
      </c>
      <c r="N23" s="38">
        <v>6.0801877638154034E-2</v>
      </c>
      <c r="O23" s="38">
        <v>6.1973489753506472E-2</v>
      </c>
      <c r="P23" s="38">
        <v>5.5627484811861416E-2</v>
      </c>
      <c r="Q23" s="38">
        <v>6.2283737024220853E-2</v>
      </c>
      <c r="R23" s="38">
        <v>0.11276071233968388</v>
      </c>
      <c r="S23" s="38">
        <v>6.579949307016042E-2</v>
      </c>
      <c r="T23" s="38">
        <v>2.0672849226235357E-2</v>
      </c>
      <c r="U23" s="38">
        <v>3.433724905411939E-2</v>
      </c>
      <c r="V23" s="38">
        <v>4.4815263569577324E-2</v>
      </c>
      <c r="W23" s="38">
        <v>5.4473158845030234E-2</v>
      </c>
      <c r="X23" s="38">
        <v>0.10160248211585365</v>
      </c>
      <c r="Y23" s="38">
        <v>5.932464430645501E-2</v>
      </c>
      <c r="Z23" s="38">
        <v>3.7069300801598537E-2</v>
      </c>
      <c r="AA23" s="38">
        <v>4.7762056985797274E-2</v>
      </c>
      <c r="AB23" s="37">
        <v>4.9916111191101065E-2</v>
      </c>
      <c r="AC23" s="37">
        <v>4.2196154886492865E-2</v>
      </c>
      <c r="AD23" s="37">
        <v>4.0000000000000924E-2</v>
      </c>
      <c r="AE23" s="37">
        <v>3.5000000000000142E-2</v>
      </c>
    </row>
    <row r="24" spans="3:32" ht="14.1" customHeight="1">
      <c r="C24" s="14" t="s">
        <v>24</v>
      </c>
      <c r="D24" s="36">
        <v>0.1038467627038151</v>
      </c>
      <c r="E24" s="36">
        <v>0.25306828643199819</v>
      </c>
      <c r="F24" s="36">
        <v>8.7083328718522202E-2</v>
      </c>
      <c r="G24" s="36">
        <v>0.12412762561342139</v>
      </c>
      <c r="H24" s="36">
        <v>1.208743070346352E-2</v>
      </c>
      <c r="I24" s="36">
        <v>3.8315731658537411E-2</v>
      </c>
      <c r="J24" s="36">
        <v>7.7543827369897844E-2</v>
      </c>
      <c r="K24" s="36">
        <v>9.8075050358176652E-2</v>
      </c>
      <c r="L24" s="36">
        <v>-1.7192492255360459E-2</v>
      </c>
      <c r="M24" s="36">
        <v>0.11323142949673537</v>
      </c>
      <c r="N24" s="36">
        <v>5.0968130206239914E-2</v>
      </c>
      <c r="O24" s="36">
        <v>7.818244825167131E-2</v>
      </c>
      <c r="P24" s="36">
        <v>5.5106104434671455E-2</v>
      </c>
      <c r="Q24" s="36">
        <v>3.6857551498040264E-2</v>
      </c>
      <c r="R24" s="38">
        <v>0.10539166948817025</v>
      </c>
      <c r="S24" s="36">
        <v>7.1729082528960708E-2</v>
      </c>
      <c r="T24" s="36">
        <v>-5.2094044493907754E-3</v>
      </c>
      <c r="U24" s="36">
        <v>7.5368734029632511E-2</v>
      </c>
      <c r="V24" s="36">
        <v>7.3039306458065001E-2</v>
      </c>
      <c r="W24" s="36">
        <v>0.23138351126052559</v>
      </c>
      <c r="X24" s="36">
        <v>0.17783212339450416</v>
      </c>
      <c r="Y24" s="36">
        <v>5.4512855725947995E-2</v>
      </c>
      <c r="Z24" s="36">
        <v>-3.1758279716232463E-2</v>
      </c>
      <c r="AA24" s="36">
        <v>6.5356584277505458E-2</v>
      </c>
      <c r="AB24" s="37">
        <v>1.7552156950739084E-2</v>
      </c>
      <c r="AC24" s="37">
        <v>3.6658263529723234E-2</v>
      </c>
      <c r="AD24" s="37">
        <v>4.0000000000001368E-2</v>
      </c>
      <c r="AE24" s="37">
        <v>3.500000000000103E-2</v>
      </c>
    </row>
    <row r="25" spans="3:32" ht="13.5" customHeight="1">
      <c r="C25" s="14" t="s">
        <v>23</v>
      </c>
      <c r="D25" s="36">
        <v>0.11883209760486002</v>
      </c>
      <c r="E25" s="36">
        <v>0.33643973239493863</v>
      </c>
      <c r="F25" s="36">
        <v>7.6478203407819745E-2</v>
      </c>
      <c r="G25" s="36">
        <v>0.15090038464557654</v>
      </c>
      <c r="H25" s="36">
        <v>-9.5625769030346364E-3</v>
      </c>
      <c r="I25" s="36">
        <v>4.3996606322377341E-2</v>
      </c>
      <c r="J25" s="36">
        <v>9.1920844327176843E-2</v>
      </c>
      <c r="K25" s="36">
        <v>0.10841440370386479</v>
      </c>
      <c r="L25" s="36">
        <v>-4.4244218493843523E-2</v>
      </c>
      <c r="M25" s="36">
        <v>0.13898437303978706</v>
      </c>
      <c r="N25" s="36">
        <v>4.3445260853805179E-2</v>
      </c>
      <c r="O25" s="36">
        <v>8.6333931501722638E-2</v>
      </c>
      <c r="P25" s="36">
        <v>5.1203318622375926E-2</v>
      </c>
      <c r="Q25" s="36">
        <v>2.127058823529393E-2</v>
      </c>
      <c r="R25" s="36">
        <v>0.11199757757678697</v>
      </c>
      <c r="S25" s="36">
        <v>7.6383133642735412E-2</v>
      </c>
      <c r="T25" s="36">
        <v>-2.5474169044099937E-2</v>
      </c>
      <c r="U25" s="36">
        <v>9.429498149681792E-2</v>
      </c>
      <c r="V25" s="36">
        <v>9.0768443323066217E-2</v>
      </c>
      <c r="W25" s="36">
        <v>0.31629741524001354</v>
      </c>
      <c r="X25" s="36">
        <v>0.20566523142681414</v>
      </c>
      <c r="Y25" s="36">
        <v>5.2735292085666075E-2</v>
      </c>
      <c r="Z25" s="36">
        <v>-5.5919134395437053E-2</v>
      </c>
      <c r="AA25" s="36">
        <v>7.233372372608482E-2</v>
      </c>
      <c r="AB25" s="35">
        <v>2.8100425908379467E-3</v>
      </c>
      <c r="AC25" s="35">
        <v>3.2917339227744202E-2</v>
      </c>
      <c r="AD25" s="35">
        <v>4.0000000000000924E-2</v>
      </c>
      <c r="AE25" s="35">
        <v>3.5000000000000142E-2</v>
      </c>
    </row>
    <row r="26" spans="3:32" ht="15.95" customHeight="1">
      <c r="C26" s="22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3:32" ht="14.1" customHeight="1">
      <c r="C27" s="14" t="s">
        <v>21</v>
      </c>
      <c r="D27" s="34">
        <v>0.19</v>
      </c>
      <c r="E27" s="34">
        <v>0.25</v>
      </c>
      <c r="F27" s="34">
        <v>0.16500000000000001</v>
      </c>
      <c r="G27" s="34">
        <v>0.17749999999999999</v>
      </c>
      <c r="H27" s="34">
        <v>0.18</v>
      </c>
      <c r="I27" s="34">
        <v>0.13250000000000001</v>
      </c>
      <c r="J27" s="34">
        <v>0.1125</v>
      </c>
      <c r="K27" s="34">
        <v>0.13750000000000001</v>
      </c>
      <c r="L27" s="34">
        <v>8.7499999999999994E-2</v>
      </c>
      <c r="M27" s="34">
        <v>0.1075</v>
      </c>
      <c r="N27" s="34">
        <v>0.11</v>
      </c>
      <c r="O27" s="34">
        <v>7.2499999999999995E-2</v>
      </c>
      <c r="P27" s="34">
        <v>0.1</v>
      </c>
      <c r="Q27" s="34">
        <v>0.11749999999999999</v>
      </c>
      <c r="R27" s="34">
        <v>0.14249999999999999</v>
      </c>
      <c r="S27" s="34">
        <v>0.13750000000000001</v>
      </c>
      <c r="T27" s="34">
        <v>7.0000000000000007E-2</v>
      </c>
      <c r="U27" s="34">
        <v>6.5000000000000002E-2</v>
      </c>
      <c r="V27" s="34">
        <v>4.4999999999999998E-2</v>
      </c>
      <c r="W27" s="34">
        <v>0.02</v>
      </c>
      <c r="X27" s="34">
        <v>9.2499999999999999E-2</v>
      </c>
      <c r="Y27" s="34">
        <v>0.13750000000000001</v>
      </c>
      <c r="Z27" s="34">
        <v>0.11749999999999999</v>
      </c>
      <c r="AA27" s="34">
        <v>0.1225</v>
      </c>
      <c r="AB27" s="33">
        <v>0.15</v>
      </c>
      <c r="AC27" s="33">
        <v>0.1275</v>
      </c>
      <c r="AD27" s="33">
        <v>0.1125</v>
      </c>
      <c r="AE27" s="33">
        <v>0.10249999999999999</v>
      </c>
    </row>
    <row r="28" spans="3:32" ht="14.1" customHeight="1">
      <c r="C28" s="14" t="s">
        <v>20</v>
      </c>
      <c r="D28" s="34">
        <v>0.17624999999999999</v>
      </c>
      <c r="E28" s="34">
        <v>0.19479166666666667</v>
      </c>
      <c r="F28" s="34">
        <v>0.23083333333333333</v>
      </c>
      <c r="G28" s="34">
        <v>0.16437499999999999</v>
      </c>
      <c r="H28" s="34">
        <v>0.19145833333333331</v>
      </c>
      <c r="I28" s="34">
        <v>0.15062500000000001</v>
      </c>
      <c r="J28" s="34">
        <v>0.11979166666666666</v>
      </c>
      <c r="K28" s="34">
        <v>0.12541666666666665</v>
      </c>
      <c r="L28" s="34">
        <v>9.9166666666666667E-2</v>
      </c>
      <c r="M28" s="34">
        <v>0.1</v>
      </c>
      <c r="N28" s="34">
        <v>0.11708333333333334</v>
      </c>
      <c r="O28" s="34">
        <v>8.4583333333333344E-2</v>
      </c>
      <c r="P28" s="34">
        <v>8.4375000000000006E-2</v>
      </c>
      <c r="Q28" s="34">
        <v>0.11020833333333334</v>
      </c>
      <c r="R28" s="34">
        <v>0.13583333333333333</v>
      </c>
      <c r="S28" s="34">
        <v>0.14166666666666666</v>
      </c>
      <c r="T28" s="34">
        <v>9.9166666666666667E-2</v>
      </c>
      <c r="U28" s="34">
        <v>6.5625000000000003E-2</v>
      </c>
      <c r="V28" s="34">
        <v>5.9583333333333328E-2</v>
      </c>
      <c r="W28" s="34">
        <v>2.8125000000000001E-2</v>
      </c>
      <c r="X28" s="34">
        <v>4.8125000000000001E-2</v>
      </c>
      <c r="Y28" s="34">
        <v>0.12625</v>
      </c>
      <c r="Z28" s="34">
        <v>0.13250000000000001</v>
      </c>
      <c r="AA28" s="34">
        <v>0.10916666666666666</v>
      </c>
      <c r="AB28" s="33">
        <v>0.145625</v>
      </c>
      <c r="AC28" s="33">
        <v>0.13458333333333333</v>
      </c>
      <c r="AD28" s="33">
        <v>0.11770833333333335</v>
      </c>
      <c r="AE28" s="33">
        <v>0.10458333333333333</v>
      </c>
    </row>
    <row r="29" spans="3:32" ht="14.1" customHeight="1">
      <c r="C29" s="14" t="s">
        <v>19</v>
      </c>
      <c r="D29" s="32">
        <f>(1+D27)/(1+D22)-1</f>
        <v>0.10519366673102892</v>
      </c>
      <c r="E29" s="32">
        <f>(1+E27)/(1+E22)-1</f>
        <v>0.11081219543284093</v>
      </c>
      <c r="F29" s="32">
        <f>(1+F27)/(1+F22)-1</f>
        <v>6.5868741281638554E-2</v>
      </c>
      <c r="G29" s="32">
        <f>(1+G27)/(1+G22)-1</f>
        <v>9.4335982442098842E-2</v>
      </c>
      <c r="H29" s="32">
        <f>(1+H27)/(1+H22)-1</f>
        <v>0.1164808708685019</v>
      </c>
      <c r="I29" s="32">
        <f>(1+I27)/(1+I22)-1</f>
        <v>9.8005965469111445E-2</v>
      </c>
      <c r="J29" s="32">
        <f>(1+J27)/(1+J22)-1</f>
        <v>6.5024829588303135E-2</v>
      </c>
      <c r="K29" s="32">
        <f>(1+K27)/(1+K22)-1</f>
        <v>7.4098902124540844E-2</v>
      </c>
      <c r="L29" s="32">
        <f>(1+L27)/(1+L22)-1</f>
        <v>4.2548938059842278E-2</v>
      </c>
      <c r="M29" s="32">
        <f>(1+M27)/(1+M22)-1</f>
        <v>4.5712125573783791E-2</v>
      </c>
      <c r="N29" s="32">
        <f>(1+N27)/(1+N22)-1</f>
        <v>4.2220710808436701E-2</v>
      </c>
      <c r="O29" s="32">
        <f>(1+O27)/(1+O22)-1</f>
        <v>1.3335449942539324E-2</v>
      </c>
      <c r="P29" s="32">
        <f>(1+P27)/(1+P22)-1</f>
        <v>3.8610993895774826E-2</v>
      </c>
      <c r="Q29" s="32">
        <f>(1+Q27)/(1+Q22)-1</f>
        <v>5.0208215307916859E-2</v>
      </c>
      <c r="R29" s="32">
        <f>(1+R27)/(1+R22)-1</f>
        <v>3.2320177068751121E-2</v>
      </c>
      <c r="S29" s="32">
        <f>(1+S27)/(1+S22)-1</f>
        <v>7.0205598132211167E-2</v>
      </c>
      <c r="T29" s="32">
        <f>(1+T27)/(1+T22)-1</f>
        <v>3.9365519093006007E-2</v>
      </c>
      <c r="U29" s="32">
        <f>(1+U27)/(1+U22)-1</f>
        <v>2.6549746010771313E-2</v>
      </c>
      <c r="V29" s="32">
        <f>(1+V27)/(1+V22)-1</f>
        <v>1.8584558996286304E-3</v>
      </c>
      <c r="W29" s="32">
        <f>(1+W27)/(1+W22)-1</f>
        <v>-2.4086472838313888E-2</v>
      </c>
      <c r="X29" s="32">
        <f>(1+X27)/(1+X22)-1</f>
        <v>-7.3684853366972058E-3</v>
      </c>
      <c r="Y29" s="32">
        <f>(1+Y27)/(1+Y22)-1</f>
        <v>7.5293284461600107E-2</v>
      </c>
      <c r="Z29" s="32">
        <f>(1+Z27)/(1+Z22)-1</f>
        <v>6.8139255485164085E-2</v>
      </c>
      <c r="AA29" s="32">
        <f>(1+AA27)/(1+AA22)-1</f>
        <v>7.0769040912611825E-2</v>
      </c>
      <c r="AB29" s="31">
        <f>(1+AB27)/(1+AB22)-1</f>
        <v>9.4564959497916323E-2</v>
      </c>
      <c r="AC29" s="31">
        <f>(1+AC27)/(1+AC22)-1</f>
        <v>8.0303315682061394E-2</v>
      </c>
      <c r="AD29" s="31">
        <f>(1+AD27)/(1+AD22)-1</f>
        <v>6.9711538461537659E-2</v>
      </c>
      <c r="AE29" s="31">
        <f>(1+AE27)/(1+AE22)-1</f>
        <v>6.5217391304347672E-2</v>
      </c>
    </row>
    <row r="30" spans="3:32" ht="14.1" customHeight="1">
      <c r="C30" s="14" t="s">
        <v>18</v>
      </c>
      <c r="D30" s="34">
        <v>0.1905</v>
      </c>
      <c r="E30" s="34">
        <v>0.2291</v>
      </c>
      <c r="F30" s="34">
        <v>0.1681</v>
      </c>
      <c r="G30" s="34">
        <v>0.17460000000000001</v>
      </c>
      <c r="H30" s="34">
        <v>0.18149999999999999</v>
      </c>
      <c r="I30" s="34">
        <v>0.13110120704476697</v>
      </c>
      <c r="J30" s="34">
        <v>0.11109969802313063</v>
      </c>
      <c r="K30" s="34">
        <v>0.13610008595841577</v>
      </c>
      <c r="L30" s="34">
        <v>8.6099475416244242E-2</v>
      </c>
      <c r="M30" s="34">
        <v>0.10609883677758386</v>
      </c>
      <c r="N30" s="34">
        <v>0.10859925378752461</v>
      </c>
      <c r="O30" s="34">
        <v>7.1098984525206077E-2</v>
      </c>
      <c r="P30" s="34">
        <v>9.7799999999999998E-2</v>
      </c>
      <c r="Q30" s="34">
        <v>0.11509999999999999</v>
      </c>
      <c r="R30" s="34">
        <v>0.1414</v>
      </c>
      <c r="S30" s="34">
        <v>0.1363</v>
      </c>
      <c r="T30" s="34">
        <v>6.9900000000000004E-2</v>
      </c>
      <c r="U30" s="34">
        <v>6.4000000000000001E-2</v>
      </c>
      <c r="V30" s="34">
        <v>4.5899999999999996E-2</v>
      </c>
      <c r="W30" s="34">
        <v>1.9E-2</v>
      </c>
      <c r="X30" s="34">
        <v>8.7599999999999997E-2</v>
      </c>
      <c r="Y30" s="34">
        <v>0.13650000000000001</v>
      </c>
      <c r="Z30" s="34">
        <v>0.11869999999999999</v>
      </c>
      <c r="AA30" s="34">
        <v>0.1177</v>
      </c>
      <c r="AB30" s="33">
        <v>0.14879866459632141</v>
      </c>
      <c r="AC30" s="33">
        <v>0.12632859856183509</v>
      </c>
      <c r="AD30" s="33">
        <v>0.11134837706469884</v>
      </c>
      <c r="AE30" s="33">
        <v>0.10136403876435569</v>
      </c>
    </row>
    <row r="31" spans="3:32" ht="14.1" customHeight="1">
      <c r="C31" s="14" t="s">
        <v>17</v>
      </c>
      <c r="D31" s="32">
        <v>0.17422850431038683</v>
      </c>
      <c r="E31" s="32">
        <v>0.19037730952872756</v>
      </c>
      <c r="F31" s="32">
        <v>0.23224121137974185</v>
      </c>
      <c r="G31" s="32">
        <v>0.16169691194490365</v>
      </c>
      <c r="H31" s="32">
        <v>0.19072618185637613</v>
      </c>
      <c r="I31" s="32">
        <v>0.15179870575726562</v>
      </c>
      <c r="J31" s="32">
        <v>0.11905525543414952</v>
      </c>
      <c r="K31" s="32">
        <v>0.12298304837229779</v>
      </c>
      <c r="L31" s="32">
        <v>0.10004968270418302</v>
      </c>
      <c r="M31" s="32">
        <v>9.7538638373997344E-2</v>
      </c>
      <c r="N31" s="32">
        <v>0.11610634760581817</v>
      </c>
      <c r="O31" s="32">
        <v>8.4881228726430002E-2</v>
      </c>
      <c r="P31" s="32">
        <v>8.0172152034942101E-2</v>
      </c>
      <c r="Q31" s="32">
        <v>0.10765295782093309</v>
      </c>
      <c r="R31" s="32">
        <v>0.13333478108493146</v>
      </c>
      <c r="S31" s="32">
        <v>0.14059903456814271</v>
      </c>
      <c r="T31" s="32">
        <v>0.10046304404301298</v>
      </c>
      <c r="U31" s="32">
        <v>6.4757174250057226E-2</v>
      </c>
      <c r="V31" s="32">
        <v>5.9381227447692364E-2</v>
      </c>
      <c r="W31" s="32">
        <v>2.7847095323454196E-2</v>
      </c>
      <c r="X31" s="32">
        <v>4.3967663233453358E-2</v>
      </c>
      <c r="Y31" s="32">
        <v>0.1242156862134729</v>
      </c>
      <c r="Z31" s="32">
        <v>0.13198299273696934</v>
      </c>
      <c r="AA31" s="32">
        <v>0.10838193185851752</v>
      </c>
      <c r="AB31" s="31">
        <v>0.14305188627202159</v>
      </c>
      <c r="AC31" s="31">
        <v>0.13440971397495916</v>
      </c>
      <c r="AD31" s="31">
        <v>0.1172777140947765</v>
      </c>
      <c r="AE31" s="31">
        <v>0.10405010963754213</v>
      </c>
    </row>
    <row r="32" spans="3:32" ht="14.1" customHeight="1">
      <c r="C32" s="14" t="s">
        <v>16</v>
      </c>
      <c r="D32" s="30">
        <v>0.1</v>
      </c>
      <c r="E32" s="30">
        <v>0.1</v>
      </c>
      <c r="F32" s="30">
        <v>0.11</v>
      </c>
      <c r="G32" s="30">
        <v>9.7500000000000003E-2</v>
      </c>
      <c r="H32" s="30">
        <v>9.7500000000000003E-2</v>
      </c>
      <c r="I32" s="30">
        <v>6.8499999999999991E-2</v>
      </c>
      <c r="J32" s="30">
        <v>6.25E-2</v>
      </c>
      <c r="K32" s="30">
        <v>6.25E-2</v>
      </c>
      <c r="L32" s="30">
        <v>0.06</v>
      </c>
      <c r="M32" s="30">
        <v>0.06</v>
      </c>
      <c r="N32" s="30">
        <v>0.06</v>
      </c>
      <c r="O32" s="30">
        <v>5.5E-2</v>
      </c>
      <c r="P32" s="30">
        <v>0.05</v>
      </c>
      <c r="Q32" s="30">
        <v>0.05</v>
      </c>
      <c r="R32" s="30">
        <v>7.0000000000000007E-2</v>
      </c>
      <c r="S32" s="30">
        <v>7.4999999999999997E-2</v>
      </c>
      <c r="T32" s="30">
        <v>7.0000000000000007E-2</v>
      </c>
      <c r="U32" s="30">
        <v>6.9800000000000001E-2</v>
      </c>
      <c r="V32" s="30">
        <v>5.57E-2</v>
      </c>
      <c r="W32" s="30">
        <v>4.5499999999999999E-2</v>
      </c>
      <c r="X32" s="30">
        <v>5.3200000000000004E-2</v>
      </c>
      <c r="Y32" s="30">
        <v>7.2000000000000008E-2</v>
      </c>
      <c r="Z32" s="30">
        <v>6.5500000000000003E-2</v>
      </c>
      <c r="AA32" s="30">
        <v>7.4299999999999991E-2</v>
      </c>
      <c r="AB32" s="28">
        <v>8.8080029007604102E-2</v>
      </c>
      <c r="AC32" s="28">
        <v>7.9054419552192126E-2</v>
      </c>
      <c r="AD32" s="28">
        <v>7.2143815097402239E-2</v>
      </c>
      <c r="AE32" s="28">
        <v>6.9763358766251823E-2</v>
      </c>
    </row>
    <row r="33" spans="3:36" ht="14.1" customHeight="1">
      <c r="C33" s="14" t="s">
        <v>15</v>
      </c>
      <c r="D33" s="30" t="s">
        <v>9</v>
      </c>
      <c r="E33" s="30" t="s">
        <v>9</v>
      </c>
      <c r="F33" s="30" t="s">
        <v>9</v>
      </c>
      <c r="G33" s="30" t="s">
        <v>9</v>
      </c>
      <c r="H33" s="30" t="s">
        <v>9</v>
      </c>
      <c r="I33" s="30" t="s">
        <v>9</v>
      </c>
      <c r="J33" s="30" t="s">
        <v>9</v>
      </c>
      <c r="K33" s="30" t="s">
        <v>9</v>
      </c>
      <c r="L33" s="30" t="s">
        <v>9</v>
      </c>
      <c r="M33" s="30" t="s">
        <v>9</v>
      </c>
      <c r="N33" s="30" t="s">
        <v>9</v>
      </c>
      <c r="O33" s="30" t="s">
        <v>9</v>
      </c>
      <c r="P33" s="30" t="s">
        <v>9</v>
      </c>
      <c r="Q33" s="30" t="s">
        <v>9</v>
      </c>
      <c r="R33" s="30" t="s">
        <v>9</v>
      </c>
      <c r="S33" s="30" t="s">
        <v>9</v>
      </c>
      <c r="T33" s="30" t="s">
        <v>9</v>
      </c>
      <c r="U33" s="29">
        <v>2.98E-2</v>
      </c>
      <c r="V33" s="29">
        <v>1.6799999999999999E-2</v>
      </c>
      <c r="W33" s="29">
        <v>1.83E-2</v>
      </c>
      <c r="X33" s="29">
        <v>4.0999999999999995E-2</v>
      </c>
      <c r="Y33" s="29">
        <v>5.2300000000000006E-2</v>
      </c>
      <c r="Z33" s="29">
        <v>5.5599999999999997E-2</v>
      </c>
      <c r="AA33" s="29">
        <v>6.6600000000000006E-2</v>
      </c>
      <c r="AB33" s="28">
        <v>7.2926072491665689E-2</v>
      </c>
      <c r="AC33" s="28">
        <v>6.4309774641554351E-2</v>
      </c>
      <c r="AD33" s="28">
        <v>6.1888505110267715E-2</v>
      </c>
      <c r="AE33" s="28">
        <v>6.119146356718301E-2</v>
      </c>
    </row>
    <row r="34" spans="3:36" ht="15.95" customHeight="1">
      <c r="C34" s="22" t="s">
        <v>14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3:36" ht="14.1" customHeight="1">
      <c r="C35" s="27" t="s">
        <v>13</v>
      </c>
      <c r="D35" s="26" t="s">
        <v>9</v>
      </c>
      <c r="E35" s="26" t="s">
        <v>9</v>
      </c>
      <c r="F35" s="26">
        <v>3.2000000000000001E-2</v>
      </c>
      <c r="G35" s="26">
        <v>3.7000000000000005E-2</v>
      </c>
      <c r="H35" s="26">
        <v>3.7000000000000005E-2</v>
      </c>
      <c r="I35" s="26">
        <v>3.15073653216182E-2</v>
      </c>
      <c r="J35" s="26">
        <v>3.2378480492074396E-2</v>
      </c>
      <c r="K35" s="26">
        <v>3.3308747482959998E-2</v>
      </c>
      <c r="L35" s="26">
        <v>1.9432367228807701E-2</v>
      </c>
      <c r="M35" s="26">
        <v>2.6170881076282199E-2</v>
      </c>
      <c r="N35" s="26">
        <v>2.9428565897347402E-2</v>
      </c>
      <c r="O35" s="26">
        <v>2.1837930118834E-2</v>
      </c>
      <c r="P35" s="26">
        <v>1.7174248698826701E-2</v>
      </c>
      <c r="Q35" s="26">
        <v>-5.7207907345401196E-3</v>
      </c>
      <c r="R35" s="26">
        <v>-1.8761145372644502E-2</v>
      </c>
      <c r="S35" s="26">
        <v>-2.4857811416732E-2</v>
      </c>
      <c r="T35" s="26">
        <v>-1.6892206089228624E-2</v>
      </c>
      <c r="U35" s="26">
        <v>-1.5454563589696808E-2</v>
      </c>
      <c r="V35" s="26">
        <v>-8.1762220116021675E-3</v>
      </c>
      <c r="W35" s="26">
        <v>-9.219633395093299E-2</v>
      </c>
      <c r="X35" s="26">
        <v>6.8614946101761103E-3</v>
      </c>
      <c r="Y35" s="26">
        <v>1.2336075628965239E-2</v>
      </c>
      <c r="Z35" s="26">
        <v>-2.2764887953810063E-2</v>
      </c>
      <c r="AA35" s="26">
        <v>-4.0487167455574855E-3</v>
      </c>
      <c r="AB35" s="12">
        <v>-6.1948442402248284E-3</v>
      </c>
      <c r="AC35" s="12">
        <v>-9.4333480352279103E-3</v>
      </c>
      <c r="AD35" s="12">
        <v>-6.8973207060378291E-3</v>
      </c>
      <c r="AE35" s="12">
        <v>-5.9815590715999838E-3</v>
      </c>
    </row>
    <row r="36" spans="3:36" ht="14.1" customHeight="1">
      <c r="C36" s="27" t="s">
        <v>12</v>
      </c>
      <c r="D36" s="26" t="s">
        <v>9</v>
      </c>
      <c r="E36" s="26" t="s">
        <v>9</v>
      </c>
      <c r="F36" s="26" t="s">
        <v>9</v>
      </c>
      <c r="G36" s="26" t="s">
        <v>9</v>
      </c>
      <c r="H36" s="26" t="s">
        <v>9</v>
      </c>
      <c r="I36" s="26">
        <v>-3.5696839514598698E-2</v>
      </c>
      <c r="J36" s="26">
        <v>-2.73725336606261E-2</v>
      </c>
      <c r="K36" s="26">
        <v>-1.9913540252873299E-2</v>
      </c>
      <c r="L36" s="26">
        <v>-3.1875435007577099E-2</v>
      </c>
      <c r="M36" s="26">
        <v>-2.4106255204233901E-2</v>
      </c>
      <c r="N36" s="26">
        <v>-2.4669424086251199E-2</v>
      </c>
      <c r="O36" s="26">
        <v>-2.2620359102577502E-2</v>
      </c>
      <c r="P36" s="26">
        <v>-2.9550042751220702E-2</v>
      </c>
      <c r="Q36" s="26">
        <v>-5.9511874696770696E-2</v>
      </c>
      <c r="R36" s="26">
        <v>-0.102244257415259</v>
      </c>
      <c r="S36" s="26">
        <v>-8.9803173097582206E-2</v>
      </c>
      <c r="T36" s="26">
        <v>-7.7656986062181133E-2</v>
      </c>
      <c r="U36" s="26">
        <v>-6.959341842404089E-2</v>
      </c>
      <c r="V36" s="26">
        <v>-5.8079033139961149E-2</v>
      </c>
      <c r="W36" s="26">
        <v>-0.1334354209651607</v>
      </c>
      <c r="X36" s="26">
        <v>-4.2571866432834587E-2</v>
      </c>
      <c r="Y36" s="26">
        <v>-4.5679322564105611E-2</v>
      </c>
      <c r="Z36" s="26">
        <v>-8.8402361511053684E-2</v>
      </c>
      <c r="AA36" s="26">
        <v>-8.4972366032466204E-2</v>
      </c>
      <c r="AB36" s="12">
        <v>-8.8251401824977857E-2</v>
      </c>
      <c r="AC36" s="12">
        <v>-9.4742150397644831E-2</v>
      </c>
      <c r="AD36" s="12">
        <v>-0.10179326734730786</v>
      </c>
      <c r="AE36" s="12">
        <v>-9.8227062564156989E-2</v>
      </c>
    </row>
    <row r="37" spans="3:36" ht="14.1" customHeight="1">
      <c r="C37" s="14" t="s">
        <v>11</v>
      </c>
      <c r="D37" s="26" t="s">
        <v>9</v>
      </c>
      <c r="E37" s="26" t="s">
        <v>9</v>
      </c>
      <c r="F37" s="26">
        <v>0.54100000000000004</v>
      </c>
      <c r="G37" s="26">
        <v>0.502</v>
      </c>
      <c r="H37" s="26">
        <v>0.47899999999999998</v>
      </c>
      <c r="I37" s="26">
        <v>0.46485821992278403</v>
      </c>
      <c r="J37" s="26">
        <v>0.44545775549754901</v>
      </c>
      <c r="K37" s="26">
        <v>0.37566313321511902</v>
      </c>
      <c r="L37" s="26">
        <v>0.40884919586917595</v>
      </c>
      <c r="M37" s="26">
        <v>0.37979359383795297</v>
      </c>
      <c r="N37" s="26">
        <v>0.34491652270314299</v>
      </c>
      <c r="O37" s="26">
        <v>0.32253671689330404</v>
      </c>
      <c r="P37" s="26">
        <v>0.30590588384252998</v>
      </c>
      <c r="Q37" s="26">
        <v>0.33111382800798095</v>
      </c>
      <c r="R37" s="26">
        <v>0.36036742344724604</v>
      </c>
      <c r="S37" s="26">
        <v>0.46159547274065998</v>
      </c>
      <c r="T37" s="26">
        <v>0.51369721286391623</v>
      </c>
      <c r="U37" s="26">
        <v>0.52766460848092378</v>
      </c>
      <c r="V37" s="26">
        <v>0.54698837798440214</v>
      </c>
      <c r="W37" s="26">
        <v>0.61370702812009126</v>
      </c>
      <c r="X37" s="26">
        <v>0.55113661378912737</v>
      </c>
      <c r="Y37" s="26">
        <v>0.56132920193191693</v>
      </c>
      <c r="Z37" s="26">
        <v>0.60427870399771499</v>
      </c>
      <c r="AA37" s="26">
        <v>0.61480777983974499</v>
      </c>
      <c r="AB37" s="12">
        <v>0.67375978540154291</v>
      </c>
      <c r="AC37" s="12">
        <v>0.73235813476223843</v>
      </c>
      <c r="AD37" s="12">
        <v>0.78746644091549611</v>
      </c>
      <c r="AE37" s="12">
        <v>0.83599416412134697</v>
      </c>
    </row>
    <row r="38" spans="3:36" ht="14.1" customHeight="1">
      <c r="C38" s="14" t="s">
        <v>10</v>
      </c>
      <c r="D38" s="26" t="s">
        <v>9</v>
      </c>
      <c r="E38" s="26" t="s">
        <v>9</v>
      </c>
      <c r="F38" s="26" t="s">
        <v>9</v>
      </c>
      <c r="G38" s="26" t="s">
        <v>9</v>
      </c>
      <c r="H38" s="26" t="s">
        <v>9</v>
      </c>
      <c r="I38" s="26">
        <v>0.55475105726361296</v>
      </c>
      <c r="J38" s="26">
        <v>0.56717011307652498</v>
      </c>
      <c r="K38" s="26">
        <v>0.55980644387381295</v>
      </c>
      <c r="L38" s="26">
        <v>0.59207932367207694</v>
      </c>
      <c r="M38" s="26">
        <v>0.51765333582335005</v>
      </c>
      <c r="N38" s="26">
        <v>0.512661763786457</v>
      </c>
      <c r="O38" s="26">
        <v>0.53667189110830205</v>
      </c>
      <c r="P38" s="26">
        <v>0.51541505601346704</v>
      </c>
      <c r="Q38" s="26">
        <v>0.56280930979222399</v>
      </c>
      <c r="R38" s="26">
        <v>0.6545249470723159</v>
      </c>
      <c r="S38" s="26">
        <v>0.69863462180864699</v>
      </c>
      <c r="T38" s="26">
        <v>0.73717926766953923</v>
      </c>
      <c r="U38" s="26">
        <v>0.75269504977745294</v>
      </c>
      <c r="V38" s="26">
        <v>0.74435060850549495</v>
      </c>
      <c r="W38" s="26">
        <v>0.86940722081747657</v>
      </c>
      <c r="X38" s="26">
        <v>0.77305985650159537</v>
      </c>
      <c r="Y38" s="26">
        <v>0.71677718048971817</v>
      </c>
      <c r="Z38" s="26">
        <v>0.73828164631582704</v>
      </c>
      <c r="AA38" s="26">
        <v>0.76496034039239358</v>
      </c>
      <c r="AB38" s="12">
        <v>0.79540567163753417</v>
      </c>
      <c r="AC38" s="12">
        <v>0.84745678751526077</v>
      </c>
      <c r="AD38" s="12">
        <v>0.90310189395468388</v>
      </c>
      <c r="AE38" s="12">
        <v>0.95445283721976315</v>
      </c>
    </row>
    <row r="39" spans="3:36" ht="15.95" customHeight="1">
      <c r="C39" s="22" t="s">
        <v>8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3:36" ht="14.1" customHeight="1">
      <c r="C40" s="25" t="s">
        <v>7</v>
      </c>
      <c r="D40" s="24">
        <v>2.3105000000000002</v>
      </c>
      <c r="E40" s="24">
        <v>3.54</v>
      </c>
      <c r="F40" s="24">
        <v>2.8914999999999997</v>
      </c>
      <c r="G40" s="24">
        <v>2.6560000000000001</v>
      </c>
      <c r="H40" s="24">
        <v>2.3355000000000001</v>
      </c>
      <c r="I40" s="24">
        <v>2.1364000000000001</v>
      </c>
      <c r="J40" s="24">
        <v>1.78</v>
      </c>
      <c r="K40" s="24">
        <v>2.3144999999999998</v>
      </c>
      <c r="L40" s="24">
        <v>1.7444999999999999</v>
      </c>
      <c r="M40" s="24">
        <v>1.6613</v>
      </c>
      <c r="N40" s="24">
        <v>1.8668</v>
      </c>
      <c r="O40" s="24">
        <v>2.0516000000000001</v>
      </c>
      <c r="P40" s="24">
        <v>2.3620999999999999</v>
      </c>
      <c r="Q40" s="24">
        <v>2.6576</v>
      </c>
      <c r="R40" s="24">
        <v>3.9578000000000002</v>
      </c>
      <c r="S40" s="24">
        <v>3.2551999999999999</v>
      </c>
      <c r="T40" s="24">
        <v>3.3125</v>
      </c>
      <c r="U40" s="24">
        <v>3.8763999999999998</v>
      </c>
      <c r="V40" s="24">
        <v>4.0309999999999997</v>
      </c>
      <c r="W40" s="24">
        <v>5.1925999999999997</v>
      </c>
      <c r="X40" s="24">
        <v>5.5698999999999996</v>
      </c>
      <c r="Y40" s="24">
        <v>5.2804000000000002</v>
      </c>
      <c r="Z40" s="24">
        <v>4.8571999999999997</v>
      </c>
      <c r="AA40" s="24">
        <v>6.1773999999999996</v>
      </c>
      <c r="AB40" s="23">
        <v>5.5</v>
      </c>
      <c r="AC40" s="23">
        <v>5.5</v>
      </c>
      <c r="AD40" s="23">
        <v>5.7</v>
      </c>
      <c r="AE40" s="23">
        <v>5.75</v>
      </c>
    </row>
    <row r="41" spans="3:36" ht="14.1" customHeight="1">
      <c r="C41" s="25" t="s">
        <v>6</v>
      </c>
      <c r="D41" s="24">
        <v>2.3507822333584287</v>
      </c>
      <c r="E41" s="24">
        <v>2.921697396715603</v>
      </c>
      <c r="F41" s="24">
        <v>3.0770607382834556</v>
      </c>
      <c r="G41" s="24">
        <v>2.9261243364546079</v>
      </c>
      <c r="H41" s="24">
        <v>2.4351059884559882</v>
      </c>
      <c r="I41" s="24">
        <v>2.1750479670148692</v>
      </c>
      <c r="J41" s="24">
        <v>1.9472187596172577</v>
      </c>
      <c r="K41" s="24">
        <v>1.8360254648974215</v>
      </c>
      <c r="L41" s="24">
        <v>1.9993631764853508</v>
      </c>
      <c r="M41" s="24">
        <v>1.7602312912510192</v>
      </c>
      <c r="N41" s="24">
        <v>1.6752187327260841</v>
      </c>
      <c r="O41" s="24">
        <v>1.9548007777719991</v>
      </c>
      <c r="P41" s="24">
        <v>2.1599811758893281</v>
      </c>
      <c r="Q41" s="24">
        <v>2.3541833333333329</v>
      </c>
      <c r="R41" s="24">
        <v>3.3308666666666666</v>
      </c>
      <c r="S41" s="24">
        <v>3.4866583333333332</v>
      </c>
      <c r="T41" s="24">
        <v>3.1917583333333339</v>
      </c>
      <c r="U41" s="24">
        <v>3.6558666666666664</v>
      </c>
      <c r="V41" s="24">
        <v>3.9461500000000007</v>
      </c>
      <c r="W41" s="24">
        <v>5.1604750000000008</v>
      </c>
      <c r="X41" s="24">
        <v>5.395908333333332</v>
      </c>
      <c r="Y41" s="24">
        <v>5.1652166666666668</v>
      </c>
      <c r="Z41" s="24">
        <v>4.9918333333333322</v>
      </c>
      <c r="AA41" s="24">
        <v>5.3895460944026725</v>
      </c>
      <c r="AB41" s="23">
        <v>5.6361183001093886</v>
      </c>
      <c r="AC41" s="23">
        <v>5.5</v>
      </c>
      <c r="AD41" s="23">
        <v>5.6083333333333334</v>
      </c>
      <c r="AE41" s="23">
        <v>5.7270833333333329</v>
      </c>
    </row>
    <row r="42" spans="3:36" ht="15.95" customHeight="1">
      <c r="C42" s="22" t="s">
        <v>5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3:36" ht="14.1" customHeight="1">
      <c r="C43" s="14" t="s">
        <v>4</v>
      </c>
      <c r="D43" s="20">
        <f>D44-D45</f>
        <v>1.4632740609999999</v>
      </c>
      <c r="E43" s="20">
        <f>E44-E45</f>
        <v>11.872394550000003</v>
      </c>
      <c r="F43" s="20">
        <f>F44-F45</f>
        <v>23.469583537999995</v>
      </c>
      <c r="G43" s="20">
        <f>G44-G45</f>
        <v>31.308035700999994</v>
      </c>
      <c r="H43" s="20">
        <f>H44-H45</f>
        <v>43.90561985299999</v>
      </c>
      <c r="I43" s="20">
        <f>I44-I45</f>
        <v>45.050054339000013</v>
      </c>
      <c r="J43" s="20">
        <f>J44-J45</f>
        <v>37.774434713000005</v>
      </c>
      <c r="K43" s="20">
        <f>K44-K45</f>
        <v>21.057536550999998</v>
      </c>
      <c r="L43" s="20">
        <f>L44-L45</f>
        <v>22.394062663000028</v>
      </c>
      <c r="M43" s="20">
        <f>M44-M45</f>
        <v>17.09716997999999</v>
      </c>
      <c r="N43" s="20">
        <f>N44-N45</f>
        <v>25.696552806000028</v>
      </c>
      <c r="O43" s="20">
        <f>O44-O45</f>
        <v>14.786112088999971</v>
      </c>
      <c r="P43" s="20">
        <f>P44-P45</f>
        <v>-8.9566308529999787</v>
      </c>
      <c r="Q43" s="20">
        <f>Q44-Q45</f>
        <v>-9.8997819579999771</v>
      </c>
      <c r="R43" s="20">
        <f>R44-R45</f>
        <v>13.678095985999988</v>
      </c>
      <c r="S43" s="20">
        <f>S44-S45</f>
        <v>40.204771560999973</v>
      </c>
      <c r="T43" s="20">
        <f>T44-T45</f>
        <v>56.036664349999967</v>
      </c>
      <c r="U43" s="20">
        <f>U44-U45</f>
        <v>46.567539897000017</v>
      </c>
      <c r="V43" s="20">
        <f>V44-V45</f>
        <v>35.19884006700002</v>
      </c>
      <c r="W43" s="20">
        <f>W44-W45</f>
        <v>50.393416776000009</v>
      </c>
      <c r="X43" s="20">
        <f>X44-X45</f>
        <v>61.406528280000003</v>
      </c>
      <c r="Y43" s="20">
        <f>Y44-Y45</f>
        <v>61.525351274000002</v>
      </c>
      <c r="Z43" s="20">
        <f>Z44-Z45</f>
        <v>98.838153590999951</v>
      </c>
      <c r="AA43" s="20">
        <f>AA44-AA45</f>
        <v>74.552129113999968</v>
      </c>
      <c r="AB43" s="19">
        <f>AB44-AB45</f>
        <v>65.29635514950678</v>
      </c>
      <c r="AC43" s="19">
        <f>AC44-AC45</f>
        <v>58.419578185290675</v>
      </c>
      <c r="AD43" s="19">
        <f>AD44-AD45</f>
        <v>70.675116115918968</v>
      </c>
      <c r="AE43" s="19">
        <f>AE44-AE45</f>
        <v>78.323740715222357</v>
      </c>
    </row>
    <row r="44" spans="3:36" ht="14.1" customHeight="1">
      <c r="C44" s="18" t="s">
        <v>3</v>
      </c>
      <c r="D44" s="17">
        <v>58.032294243000003</v>
      </c>
      <c r="E44" s="17">
        <v>60.147158103000002</v>
      </c>
      <c r="F44" s="17">
        <v>72.776746689999996</v>
      </c>
      <c r="G44" s="17">
        <v>95.121672368999995</v>
      </c>
      <c r="H44" s="17">
        <v>118.59783540699999</v>
      </c>
      <c r="I44" s="17">
        <v>137.58115120900001</v>
      </c>
      <c r="J44" s="17">
        <v>159.816383833</v>
      </c>
      <c r="K44" s="17">
        <v>195.764624177</v>
      </c>
      <c r="L44" s="17">
        <v>151.79167418600002</v>
      </c>
      <c r="M44" s="17">
        <v>200.43413482599999</v>
      </c>
      <c r="N44" s="17">
        <v>253.66630950700002</v>
      </c>
      <c r="O44" s="17">
        <v>239.95253815799998</v>
      </c>
      <c r="P44" s="17">
        <v>232.54425560600001</v>
      </c>
      <c r="Q44" s="17">
        <v>220.92323683800001</v>
      </c>
      <c r="R44" s="17">
        <v>186.78235506299998</v>
      </c>
      <c r="S44" s="17">
        <v>179.52612921399998</v>
      </c>
      <c r="T44" s="17">
        <v>214.98810835299997</v>
      </c>
      <c r="U44" s="17">
        <v>231.88952339899998</v>
      </c>
      <c r="V44" s="17">
        <v>221.12680764700002</v>
      </c>
      <c r="W44" s="17">
        <v>209.180241655</v>
      </c>
      <c r="X44" s="17">
        <v>280.81457746000001</v>
      </c>
      <c r="Y44" s="17">
        <v>334.13603821999999</v>
      </c>
      <c r="Z44" s="17">
        <v>339.67277781899998</v>
      </c>
      <c r="AA44" s="17">
        <v>337.03627542200002</v>
      </c>
      <c r="AB44" s="16">
        <v>338.27947103850391</v>
      </c>
      <c r="AC44" s="16">
        <v>335.42610399274849</v>
      </c>
      <c r="AD44" s="16">
        <v>367.07845668975619</v>
      </c>
      <c r="AE44" s="16">
        <v>376.53907390547647</v>
      </c>
    </row>
    <row r="45" spans="3:36" ht="14.1" customHeight="1">
      <c r="C45" s="14" t="s">
        <v>2</v>
      </c>
      <c r="D45" s="17">
        <v>56.569020182000003</v>
      </c>
      <c r="E45" s="17">
        <v>48.274763553</v>
      </c>
      <c r="F45" s="17">
        <v>49.307163152000001</v>
      </c>
      <c r="G45" s="17">
        <v>63.813636668000001</v>
      </c>
      <c r="H45" s="17">
        <v>74.692215554000001</v>
      </c>
      <c r="I45" s="17">
        <v>92.531096869999999</v>
      </c>
      <c r="J45" s="17">
        <v>122.04194912</v>
      </c>
      <c r="K45" s="17">
        <v>174.707087626</v>
      </c>
      <c r="L45" s="17">
        <v>129.39761152299999</v>
      </c>
      <c r="M45" s="17">
        <v>183.336964846</v>
      </c>
      <c r="N45" s="17">
        <v>227.96975670099999</v>
      </c>
      <c r="O45" s="17">
        <v>225.16642606900001</v>
      </c>
      <c r="P45" s="17">
        <v>241.50088645899999</v>
      </c>
      <c r="Q45" s="17">
        <v>230.82301879599999</v>
      </c>
      <c r="R45" s="17">
        <v>173.10425907699999</v>
      </c>
      <c r="S45" s="17">
        <v>139.32135765300001</v>
      </c>
      <c r="T45" s="17">
        <v>158.95144400300001</v>
      </c>
      <c r="U45" s="17">
        <v>185.32198350199997</v>
      </c>
      <c r="V45" s="17">
        <v>185.92796758</v>
      </c>
      <c r="W45" s="17">
        <v>158.78682487899999</v>
      </c>
      <c r="X45" s="17">
        <v>219.40804918000001</v>
      </c>
      <c r="Y45" s="17">
        <v>272.61068694599999</v>
      </c>
      <c r="Z45" s="17">
        <v>240.83462422800002</v>
      </c>
      <c r="AA45" s="17">
        <v>262.48414630800005</v>
      </c>
      <c r="AB45" s="16">
        <v>272.98311588899713</v>
      </c>
      <c r="AC45" s="16">
        <v>277.00652580745782</v>
      </c>
      <c r="AD45" s="16">
        <v>296.40334057383723</v>
      </c>
      <c r="AE45" s="16">
        <v>298.21533319025411</v>
      </c>
      <c r="AG45" s="15"/>
      <c r="AH45" s="15"/>
      <c r="AI45" s="15"/>
      <c r="AJ45" s="15"/>
    </row>
    <row r="46" spans="3:36" ht="14.1" customHeight="1">
      <c r="C46" s="14" t="s">
        <v>1</v>
      </c>
      <c r="D46" s="13">
        <v>-4.4481277675291392E-2</v>
      </c>
      <c r="E46" s="13">
        <v>-1.8514120730035864E-2</v>
      </c>
      <c r="F46" s="13">
        <v>3.9201255099448632E-3</v>
      </c>
      <c r="G46" s="13">
        <v>1.338529501336088E-2</v>
      </c>
      <c r="H46" s="13">
        <v>1.3092985284308535E-2</v>
      </c>
      <c r="I46" s="13">
        <v>9.731458991268125E-3</v>
      </c>
      <c r="J46" s="13">
        <v>-1.9714176043610083E-3</v>
      </c>
      <c r="K46" s="13">
        <v>-2.102695608405112E-2</v>
      </c>
      <c r="L46" s="13">
        <v>-1.7534374467448169E-2</v>
      </c>
      <c r="M46" s="13">
        <v>-3.9243235135655564E-2</v>
      </c>
      <c r="N46" s="13">
        <v>-3.1966640422219403E-2</v>
      </c>
      <c r="O46" s="13">
        <v>-3.7619779974488017E-2</v>
      </c>
      <c r="P46" s="13">
        <v>-3.5805390127711431E-2</v>
      </c>
      <c r="Q46" s="13">
        <v>-4.5010253738871998E-2</v>
      </c>
      <c r="R46" s="13">
        <v>-3.5302312547721031E-2</v>
      </c>
      <c r="S46" s="13">
        <v>-1.6959196074747773E-2</v>
      </c>
      <c r="T46" s="13">
        <v>-1.2244950671030468E-2</v>
      </c>
      <c r="U46" s="13">
        <v>-2.808576302372701E-2</v>
      </c>
      <c r="V46" s="13">
        <v>-3.470800353380233E-2</v>
      </c>
      <c r="W46" s="13">
        <v>-1.68844946477399E-2</v>
      </c>
      <c r="X46" s="13">
        <v>-2.4189892418890708E-2</v>
      </c>
      <c r="Y46" s="13">
        <v>-2.1601460710324809E-2</v>
      </c>
      <c r="Z46" s="13">
        <v>-1.2748926073523339E-2</v>
      </c>
      <c r="AA46" s="13">
        <v>-2.6574468872896634E-2</v>
      </c>
      <c r="AB46" s="12">
        <v>-0.03</v>
      </c>
      <c r="AC46" s="12">
        <v>-3.1E-2</v>
      </c>
      <c r="AD46" s="12">
        <v>-2.993122886080684E-2</v>
      </c>
      <c r="AE46" s="12">
        <v>-2.9073234003915035E-2</v>
      </c>
    </row>
    <row r="47" spans="3:36" ht="14.1" customHeight="1" thickBot="1">
      <c r="C47" s="11" t="s">
        <v>0</v>
      </c>
      <c r="D47" s="10">
        <v>4.1496224988979688E-2</v>
      </c>
      <c r="E47" s="10">
        <v>3.2550656375913693E-2</v>
      </c>
      <c r="F47" s="10">
        <v>1.81315578384426E-2</v>
      </c>
      <c r="G47" s="10">
        <v>2.7144659607659549E-2</v>
      </c>
      <c r="H47" s="10">
        <v>1.7344039109111233E-2</v>
      </c>
      <c r="I47" s="10">
        <v>1.7529007700273189E-2</v>
      </c>
      <c r="J47" s="10">
        <v>3.1910893917023231E-2</v>
      </c>
      <c r="K47" s="10">
        <v>2.9942927853072218E-2</v>
      </c>
      <c r="L47" s="10">
        <v>1.8884212156662545E-2</v>
      </c>
      <c r="M47" s="10">
        <v>3.7321422385995937E-2</v>
      </c>
      <c r="N47" s="10">
        <v>3.9207731746105527E-2</v>
      </c>
      <c r="O47" s="10">
        <v>3.7582923653028566E-2</v>
      </c>
      <c r="P47" s="10">
        <v>3.0469995537709637E-2</v>
      </c>
      <c r="Q47" s="10">
        <v>3.5732216093521806E-2</v>
      </c>
      <c r="R47" s="10">
        <v>3.5964279174056778E-2</v>
      </c>
      <c r="S47" s="10">
        <v>4.1318626886891925E-2</v>
      </c>
      <c r="T47" s="10">
        <v>3.3386461478526669E-2</v>
      </c>
      <c r="U47" s="10">
        <v>4.0797650789927975E-2</v>
      </c>
      <c r="V47" s="10">
        <v>3.6942450328840803E-2</v>
      </c>
      <c r="W47" s="10">
        <v>3.0287338194280145E-2</v>
      </c>
      <c r="X47" s="10">
        <v>2.7781424956094421E-2</v>
      </c>
      <c r="Y47" s="10">
        <v>4.7412603335001378E-2</v>
      </c>
      <c r="Z47" s="10">
        <v>2.8281452786887321E-2</v>
      </c>
      <c r="AA47" s="10">
        <v>3.2122398827266571E-2</v>
      </c>
      <c r="AB47" s="9">
        <v>3.7973760941399461E-2</v>
      </c>
      <c r="AC47" s="9">
        <v>3.7782545100598912E-2</v>
      </c>
      <c r="AD47" s="9">
        <v>4.1602922476031548E-2</v>
      </c>
      <c r="AE47" s="9">
        <v>4.0750131424583856E-2</v>
      </c>
    </row>
    <row r="48" spans="3:36" ht="27.75" customHeight="1" thickTop="1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"/>
    </row>
    <row r="49" spans="27:30" ht="12.95" customHeight="1">
      <c r="AA49" s="7"/>
      <c r="AB49" s="7"/>
      <c r="AC49" s="7"/>
      <c r="AD49" s="7"/>
    </row>
    <row r="50" spans="27:30" ht="12.95" customHeight="1">
      <c r="AA50" s="7"/>
      <c r="AB50" s="7"/>
      <c r="AC50" s="7"/>
      <c r="AD50" s="7"/>
    </row>
    <row r="52" spans="27:30" ht="12.95" customHeight="1">
      <c r="AA52" s="6"/>
      <c r="AB52" s="6"/>
      <c r="AC52" s="6"/>
      <c r="AD52" s="6"/>
    </row>
  </sheetData>
  <mergeCells count="3">
    <mergeCell ref="X1:Y1"/>
    <mergeCell ref="U1:W1"/>
    <mergeCell ref="C48:AB48"/>
  </mergeCells>
  <printOptions horizontalCentered="1"/>
  <pageMargins left="0.35433070866141736" right="0.23622047244094491" top="0.78740157480314965" bottom="0.51181102362204722" header="0.51181102362204722" footer="0.51181102362204722"/>
  <pageSetup paperSize="9" scale="72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60F6-233B-425F-A650-25C2F5BA20ED}">
  <sheetPr codeName="Plan1"/>
  <dimension ref="A1:AG106"/>
  <sheetViews>
    <sheetView showGridLines="0" zoomScale="85" zoomScaleNormal="85" zoomScaleSheetLayoutView="55" workbookViewId="0">
      <pane xSplit="2" ySplit="2" topLeftCell="C68" activePane="bottomRight" state="frozen"/>
      <selection activeCell="C23" sqref="C23"/>
      <selection pane="topRight" activeCell="C23" sqref="C23"/>
      <selection pane="bottomLeft" activeCell="C23" sqref="C23"/>
      <selection pane="bottomRight" activeCell="K87" sqref="K87"/>
    </sheetView>
  </sheetViews>
  <sheetFormatPr defaultColWidth="8" defaultRowHeight="15"/>
  <cols>
    <col min="1" max="1" width="9.25" style="60" customWidth="1"/>
    <col min="2" max="2" width="11.875" style="58" customWidth="1"/>
    <col min="3" max="3" width="7" style="59" customWidth="1"/>
    <col min="4" max="7" width="7" style="58" customWidth="1"/>
    <col min="8" max="8" width="9.75" style="57" bestFit="1" customWidth="1"/>
    <col min="9" max="9" width="9.75" style="58" bestFit="1" customWidth="1"/>
    <col min="10" max="10" width="7" style="57" customWidth="1"/>
    <col min="11" max="15" width="7" style="58" customWidth="1"/>
    <col min="16" max="16" width="7" style="59" customWidth="1"/>
    <col min="17" max="18" width="7" style="58" customWidth="1"/>
    <col min="19" max="19" width="7" style="59" customWidth="1"/>
    <col min="20" max="21" width="7" style="58" customWidth="1"/>
    <col min="22" max="22" width="7" style="59" customWidth="1"/>
    <col min="23" max="24" width="7" style="58" customWidth="1"/>
    <col min="25" max="25" width="7" style="59" customWidth="1"/>
    <col min="26" max="27" width="7" style="58" customWidth="1"/>
    <col min="28" max="28" width="12.375" style="57" customWidth="1"/>
    <col min="29" max="29" width="13.25" style="57" bestFit="1" customWidth="1"/>
    <col min="30" max="30" width="12.375" style="57" customWidth="1"/>
    <col min="31" max="31" width="13.25" style="57" bestFit="1" customWidth="1"/>
    <col min="32" max="33" width="14.5" style="57" customWidth="1"/>
    <col min="34" max="16384" width="8" style="56"/>
  </cols>
  <sheetData>
    <row r="1" spans="1:33" s="156" customFormat="1" ht="30" customHeight="1" thickTop="1">
      <c r="A1" s="164"/>
      <c r="B1" s="163"/>
      <c r="C1" s="160" t="s">
        <v>171</v>
      </c>
      <c r="D1" s="160"/>
      <c r="E1" s="160"/>
      <c r="F1" s="160"/>
      <c r="G1" s="152" t="s">
        <v>170</v>
      </c>
      <c r="H1" s="162" t="s">
        <v>169</v>
      </c>
      <c r="I1" s="161"/>
      <c r="J1" s="160" t="s">
        <v>168</v>
      </c>
      <c r="K1" s="160"/>
      <c r="L1" s="160" t="s">
        <v>167</v>
      </c>
      <c r="M1" s="160"/>
      <c r="N1" s="160" t="s">
        <v>166</v>
      </c>
      <c r="O1" s="160"/>
      <c r="P1" s="160" t="s">
        <v>26</v>
      </c>
      <c r="Q1" s="160"/>
      <c r="R1" s="160"/>
      <c r="S1" s="160" t="s">
        <v>24</v>
      </c>
      <c r="T1" s="160"/>
      <c r="U1" s="160"/>
      <c r="V1" s="160" t="s">
        <v>165</v>
      </c>
      <c r="W1" s="160"/>
      <c r="X1" s="160"/>
      <c r="Y1" s="160" t="s">
        <v>164</v>
      </c>
      <c r="Z1" s="160"/>
      <c r="AA1" s="160"/>
      <c r="AB1" s="159" t="s">
        <v>163</v>
      </c>
      <c r="AC1" s="159"/>
      <c r="AD1" s="159" t="s">
        <v>162</v>
      </c>
      <c r="AE1" s="159"/>
      <c r="AF1" s="158" t="s">
        <v>161</v>
      </c>
      <c r="AG1" s="157" t="s">
        <v>160</v>
      </c>
    </row>
    <row r="2" spans="1:33" s="151" customFormat="1" ht="15.75" thickBot="1">
      <c r="A2" s="155"/>
      <c r="B2" s="154"/>
      <c r="C2" s="152" t="s">
        <v>155</v>
      </c>
      <c r="D2" s="153" t="s">
        <v>159</v>
      </c>
      <c r="E2" s="153" t="s">
        <v>158</v>
      </c>
      <c r="F2" s="153" t="s">
        <v>153</v>
      </c>
      <c r="G2" s="153" t="s">
        <v>154</v>
      </c>
      <c r="H2" s="152" t="s">
        <v>157</v>
      </c>
      <c r="I2" s="152" t="s">
        <v>156</v>
      </c>
      <c r="J2" s="152" t="s">
        <v>157</v>
      </c>
      <c r="K2" s="152" t="s">
        <v>156</v>
      </c>
      <c r="L2" s="152" t="s">
        <v>157</v>
      </c>
      <c r="M2" s="152" t="s">
        <v>156</v>
      </c>
      <c r="N2" s="152" t="s">
        <v>157</v>
      </c>
      <c r="O2" s="152" t="s">
        <v>156</v>
      </c>
      <c r="P2" s="152" t="s">
        <v>155</v>
      </c>
      <c r="Q2" s="152" t="s">
        <v>154</v>
      </c>
      <c r="R2" s="152" t="s">
        <v>153</v>
      </c>
      <c r="S2" s="152" t="s">
        <v>155</v>
      </c>
      <c r="T2" s="152" t="s">
        <v>154</v>
      </c>
      <c r="U2" s="152" t="s">
        <v>153</v>
      </c>
      <c r="V2" s="152" t="s">
        <v>155</v>
      </c>
      <c r="W2" s="152" t="s">
        <v>154</v>
      </c>
      <c r="X2" s="152" t="s">
        <v>153</v>
      </c>
      <c r="Y2" s="152" t="s">
        <v>155</v>
      </c>
      <c r="Z2" s="152" t="s">
        <v>154</v>
      </c>
      <c r="AA2" s="152" t="s">
        <v>153</v>
      </c>
      <c r="AB2" s="152" t="s">
        <v>152</v>
      </c>
      <c r="AC2" s="152" t="s">
        <v>151</v>
      </c>
      <c r="AD2" s="152" t="s">
        <v>152</v>
      </c>
      <c r="AE2" s="152" t="s">
        <v>151</v>
      </c>
      <c r="AF2" s="152" t="s">
        <v>151</v>
      </c>
      <c r="AG2" s="152" t="s">
        <v>151</v>
      </c>
    </row>
    <row r="3" spans="1:33" s="134" customFormat="1" ht="15.75" customHeight="1" thickTop="1">
      <c r="A3" s="127">
        <v>37681</v>
      </c>
      <c r="B3" s="126" t="s">
        <v>150</v>
      </c>
      <c r="C3" s="125">
        <v>113.57640000000001</v>
      </c>
      <c r="D3" s="124">
        <v>2.2360703812316585E-2</v>
      </c>
      <c r="E3" s="124">
        <v>3.2384866217000985E-2</v>
      </c>
      <c r="F3" s="124">
        <v>2.2360703812316585E-2</v>
      </c>
      <c r="G3" s="150">
        <v>-4.3211332129181601E-3</v>
      </c>
      <c r="H3" s="149">
        <v>0.26500000000000001</v>
      </c>
      <c r="I3" s="145">
        <v>0.26166666666666666</v>
      </c>
      <c r="J3" s="119">
        <v>3.3525</v>
      </c>
      <c r="K3" s="147">
        <v>3.4953361628709465</v>
      </c>
      <c r="L3" s="146">
        <v>3.65925375</v>
      </c>
      <c r="M3" s="146">
        <v>3.7854490643892351</v>
      </c>
      <c r="N3" s="146">
        <v>5.3060017500000001</v>
      </c>
      <c r="O3" s="146">
        <v>5.5941690174695209</v>
      </c>
      <c r="P3" s="122">
        <v>2144.4899999999998</v>
      </c>
      <c r="Q3" s="121">
        <v>5.1333967388639934E-2</v>
      </c>
      <c r="R3" s="123">
        <v>0.16573077989356436</v>
      </c>
      <c r="S3" s="122">
        <v>287.85500000000002</v>
      </c>
      <c r="T3" s="121">
        <v>6.2717126855615479E-2</v>
      </c>
      <c r="U3" s="123">
        <v>0.32483569285148839</v>
      </c>
      <c r="V3" s="122">
        <v>316.76299999999998</v>
      </c>
      <c r="W3" s="148">
        <v>7.0691467606785796E-2</v>
      </c>
      <c r="X3" s="123">
        <v>0.43216971023207651</v>
      </c>
      <c r="Y3" s="122">
        <v>183.9</v>
      </c>
      <c r="Z3" s="148">
        <v>0.01</v>
      </c>
      <c r="AA3" s="123">
        <v>4.2000000000000003E-2</v>
      </c>
      <c r="AB3" s="92">
        <v>397242</v>
      </c>
      <c r="AC3" s="92">
        <v>1543733</v>
      </c>
      <c r="AD3" s="92">
        <v>257432</v>
      </c>
      <c r="AE3" s="92">
        <v>963055</v>
      </c>
      <c r="AF3" s="119">
        <v>11</v>
      </c>
      <c r="AG3" s="119" t="s">
        <v>9</v>
      </c>
    </row>
    <row r="4" spans="1:33" s="134" customFormat="1" ht="15.75" customHeight="1">
      <c r="A4" s="127">
        <f>EDATE(A3,3)</f>
        <v>37773</v>
      </c>
      <c r="B4" s="126" t="s">
        <v>149</v>
      </c>
      <c r="C4" s="125">
        <v>116.3134</v>
      </c>
      <c r="D4" s="124">
        <v>1.7444706510613583E-2</v>
      </c>
      <c r="E4" s="124">
        <v>3.0032232966544337E-2</v>
      </c>
      <c r="F4" s="124">
        <v>1.2803875767799955E-2</v>
      </c>
      <c r="G4" s="124">
        <v>-8.2600107271879608E-3</v>
      </c>
      <c r="H4" s="131">
        <v>0.26</v>
      </c>
      <c r="I4" s="145">
        <v>0.26333333333333331</v>
      </c>
      <c r="J4" s="119">
        <v>2.8439999999999999</v>
      </c>
      <c r="K4" s="147">
        <v>2.9813329725829725</v>
      </c>
      <c r="L4" s="146">
        <v>3.2740127999999999</v>
      </c>
      <c r="M4" s="146">
        <v>3.4265453631553635</v>
      </c>
      <c r="N4" s="146">
        <v>4.7056823999999997</v>
      </c>
      <c r="O4" s="146">
        <v>4.8590758564814811</v>
      </c>
      <c r="P4" s="122">
        <v>2175.23</v>
      </c>
      <c r="Q4" s="121">
        <f>(P4/P3)-1</f>
        <v>1.4334410512522933E-2</v>
      </c>
      <c r="R4" s="123">
        <v>0.16570561944673698</v>
      </c>
      <c r="S4" s="122">
        <v>286.84300000000002</v>
      </c>
      <c r="T4" s="148">
        <f>(S4/S3)-1</f>
        <v>-3.5156589255006532E-3</v>
      </c>
      <c r="U4" s="123">
        <v>0.28233521690926655</v>
      </c>
      <c r="V4" s="122">
        <v>310.47000000000003</v>
      </c>
      <c r="W4" s="148">
        <f>(V4/V3)-1</f>
        <v>-1.9866587953769721E-2</v>
      </c>
      <c r="X4" s="123">
        <v>0.35403764631997636</v>
      </c>
      <c r="Y4" s="122">
        <v>183.1</v>
      </c>
      <c r="Z4" s="148">
        <v>-2E-3</v>
      </c>
      <c r="AA4" s="123">
        <v>7.0000000000000001E-3</v>
      </c>
      <c r="AB4" s="92">
        <v>418987</v>
      </c>
      <c r="AC4" s="92">
        <v>1595357</v>
      </c>
      <c r="AD4" s="92">
        <v>260277</v>
      </c>
      <c r="AE4" s="92">
        <v>997536</v>
      </c>
      <c r="AF4" s="119">
        <v>12</v>
      </c>
      <c r="AG4" s="119" t="s">
        <v>9</v>
      </c>
    </row>
    <row r="5" spans="1:33" s="134" customFormat="1" ht="15.75" customHeight="1">
      <c r="A5" s="127">
        <f>EDATE(A4,3)</f>
        <v>37865</v>
      </c>
      <c r="B5" s="126" t="s">
        <v>148</v>
      </c>
      <c r="C5" s="125">
        <v>120.2491</v>
      </c>
      <c r="D5" s="124">
        <v>1.4433049931340758E-2</v>
      </c>
      <c r="E5" s="124">
        <v>2.1979474078315686E-2</v>
      </c>
      <c r="F5" s="124">
        <v>8.6764205512077641E-3</v>
      </c>
      <c r="G5" s="124">
        <v>9.1867634085318617E-3</v>
      </c>
      <c r="H5" s="131">
        <v>0.2</v>
      </c>
      <c r="I5" s="145">
        <v>0.22166666666666668</v>
      </c>
      <c r="J5" s="119">
        <v>2.9</v>
      </c>
      <c r="K5" s="147">
        <v>2.9339110640567161</v>
      </c>
      <c r="L5" s="146">
        <v>3.3805299999999998</v>
      </c>
      <c r="M5" s="146">
        <v>3.312678982426438</v>
      </c>
      <c r="N5" s="146">
        <v>4.8192200000000005</v>
      </c>
      <c r="O5" s="146">
        <v>4.7434496113314308</v>
      </c>
      <c r="P5" s="122">
        <v>2204.0500000000002</v>
      </c>
      <c r="Q5" s="121">
        <f>(P5/P4)-1</f>
        <v>1.324917365060263E-2</v>
      </c>
      <c r="R5" s="123">
        <v>0.15143298958300688</v>
      </c>
      <c r="S5" s="122">
        <v>290.12700000000001</v>
      </c>
      <c r="T5" s="148">
        <f>(S5/S4)-1</f>
        <v>1.1448771627684762E-2</v>
      </c>
      <c r="U5" s="123">
        <v>0.21421008357641783</v>
      </c>
      <c r="V5" s="122">
        <v>313.51100000000002</v>
      </c>
      <c r="W5" s="148">
        <f>(V5/V4)-1</f>
        <v>9.7948271974748202E-3</v>
      </c>
      <c r="X5" s="123">
        <v>0.2477801436787328</v>
      </c>
      <c r="Y5" s="122">
        <v>185.1</v>
      </c>
      <c r="Z5" s="148">
        <v>7.0000000000000001E-3</v>
      </c>
      <c r="AA5" s="123">
        <v>0.03</v>
      </c>
      <c r="AB5" s="92">
        <v>439350</v>
      </c>
      <c r="AC5" s="92">
        <v>1654912</v>
      </c>
      <c r="AD5" s="92">
        <v>267445</v>
      </c>
      <c r="AE5" s="92">
        <v>1031326</v>
      </c>
      <c r="AF5" s="119">
        <v>12</v>
      </c>
      <c r="AG5" s="119" t="s">
        <v>9</v>
      </c>
    </row>
    <row r="6" spans="1:33" s="135" customFormat="1" ht="15.75" customHeight="1">
      <c r="A6" s="118">
        <f>EDATE(A5,3)</f>
        <v>37956</v>
      </c>
      <c r="B6" s="117" t="s">
        <v>147</v>
      </c>
      <c r="C6" s="116">
        <v>119.94450000000001</v>
      </c>
      <c r="D6" s="115">
        <v>1.1467490643223943E-2</v>
      </c>
      <c r="E6" s="115">
        <v>1.1467490643223943E-2</v>
      </c>
      <c r="F6" s="115">
        <v>9.1722760559214134E-3</v>
      </c>
      <c r="G6" s="115">
        <v>1.03369821781083E-2</v>
      </c>
      <c r="H6" s="144">
        <v>0.16500000000000001</v>
      </c>
      <c r="I6" s="143">
        <v>0.17666666666666667</v>
      </c>
      <c r="J6" s="136">
        <v>2.8914999999999997</v>
      </c>
      <c r="K6" s="142">
        <v>2.8976627536231887</v>
      </c>
      <c r="L6" s="141">
        <v>3.6418442499999997</v>
      </c>
      <c r="M6" s="141">
        <v>3.4949676359033823</v>
      </c>
      <c r="N6" s="141">
        <v>5.1636406999999993</v>
      </c>
      <c r="O6" s="141">
        <v>5.0261892236763286</v>
      </c>
      <c r="P6" s="139">
        <v>2229.4899999999998</v>
      </c>
      <c r="Q6" s="138">
        <f>(P6/P5)-1</f>
        <v>1.1542387876862792E-2</v>
      </c>
      <c r="R6" s="140">
        <v>9.3005128004000279E-2</v>
      </c>
      <c r="S6" s="139">
        <v>294.45499999999998</v>
      </c>
      <c r="T6" s="138">
        <f>(S6/S5)-1</f>
        <v>1.4917605048823335E-2</v>
      </c>
      <c r="U6" s="140">
        <v>8.7083328718522215E-2</v>
      </c>
      <c r="V6" s="139">
        <v>318.47500000000002</v>
      </c>
      <c r="W6" s="138">
        <f>(V6/V5)-1</f>
        <v>1.5833575217456541E-2</v>
      </c>
      <c r="X6" s="137">
        <v>7.6478203407819745E-2</v>
      </c>
      <c r="Y6" s="139">
        <v>185.5</v>
      </c>
      <c r="Z6" s="138">
        <v>4.0000000000000001E-3</v>
      </c>
      <c r="AA6" s="137">
        <v>1.4999999999999999E-2</v>
      </c>
      <c r="AB6" s="133">
        <v>462372</v>
      </c>
      <c r="AC6" s="133">
        <v>1717951</v>
      </c>
      <c r="AD6" s="133">
        <v>277306</v>
      </c>
      <c r="AE6" s="133">
        <v>1062460</v>
      </c>
      <c r="AF6" s="136">
        <v>11</v>
      </c>
      <c r="AG6" s="136" t="s">
        <v>9</v>
      </c>
    </row>
    <row r="7" spans="1:33" s="134" customFormat="1" ht="15.75" customHeight="1">
      <c r="A7" s="127">
        <f>EDATE(A6,3)</f>
        <v>38047</v>
      </c>
      <c r="B7" s="126" t="s">
        <v>146</v>
      </c>
      <c r="C7" s="125">
        <v>117.98099999999999</v>
      </c>
      <c r="D7" s="124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124">
        <v>1.1572182182925994E-2</v>
      </c>
      <c r="F7" s="124">
        <f>C7/C3-1</f>
        <v>3.8780943928492073E-2</v>
      </c>
      <c r="G7" s="124">
        <v>1.3768927845726031E-2</v>
      </c>
      <c r="H7" s="131">
        <v>0.16250000000000001</v>
      </c>
      <c r="I7" s="145">
        <v>0.16416666666666668</v>
      </c>
      <c r="J7" s="119">
        <v>2.8952999999999998</v>
      </c>
      <c r="K7" s="147">
        <v>2.8957949209486169</v>
      </c>
      <c r="L7" s="146">
        <v>3.5658514799999996</v>
      </c>
      <c r="M7" s="146">
        <v>3.5991835072470355</v>
      </c>
      <c r="N7" s="146">
        <v>5.3453028599999994</v>
      </c>
      <c r="O7" s="146">
        <v>5.3461200565579707</v>
      </c>
      <c r="P7" s="122">
        <v>2270.75</v>
      </c>
      <c r="Q7" s="121">
        <f>(P7/P6)-1</f>
        <v>1.8506474574902843E-2</v>
      </c>
      <c r="R7" s="123">
        <v>5.8876469463602144E-2</v>
      </c>
      <c r="S7" s="122">
        <v>302.48399999999998</v>
      </c>
      <c r="T7" s="148">
        <f>(S7/S6)-1</f>
        <v>2.7267324378937419E-2</v>
      </c>
      <c r="U7" s="123">
        <v>5.0820725712598325E-2</v>
      </c>
      <c r="V7" s="122">
        <v>328.44099999999997</v>
      </c>
      <c r="W7" s="148">
        <f>(V7/V6)-1</f>
        <v>3.1292880131878364E-2</v>
      </c>
      <c r="X7" s="123">
        <f>(V7/V3-1)</f>
        <v>3.686667950486644E-2</v>
      </c>
      <c r="Y7" s="122">
        <v>187.1</v>
      </c>
      <c r="Z7" s="148">
        <f>(Y7/Y6)-1</f>
        <v>8.6253369272237812E-3</v>
      </c>
      <c r="AA7" s="123">
        <f>(Y7/Y3)-1</f>
        <v>1.7400761283306032E-2</v>
      </c>
      <c r="AB7" s="92">
        <v>444783</v>
      </c>
      <c r="AC7" s="92">
        <f>SUM(AB4:AB7)</f>
        <v>1765492</v>
      </c>
      <c r="AD7" s="92">
        <v>274159</v>
      </c>
      <c r="AE7" s="92">
        <v>1079187</v>
      </c>
      <c r="AF7" s="119">
        <v>10</v>
      </c>
      <c r="AG7" s="119" t="s">
        <v>9</v>
      </c>
    </row>
    <row r="8" spans="1:33" s="134" customFormat="1" ht="15.75" customHeight="1">
      <c r="A8" s="127">
        <f>EDATE(A7,3)</f>
        <v>38139</v>
      </c>
      <c r="B8" s="126" t="s">
        <v>145</v>
      </c>
      <c r="C8" s="125">
        <v>123.6507</v>
      </c>
      <c r="D8" s="124">
        <f ca="1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124">
        <v>2.4257057949480076E-2</v>
      </c>
      <c r="F8" s="124">
        <f>C8/C4-1</f>
        <v>6.308215562437347E-2</v>
      </c>
      <c r="G8" s="124">
        <v>2.7999089197055627E-2</v>
      </c>
      <c r="H8" s="131">
        <v>0.16</v>
      </c>
      <c r="I8" s="145">
        <v>0.16</v>
      </c>
      <c r="J8" s="119">
        <v>3.085</v>
      </c>
      <c r="K8" s="147">
        <v>3.0464145021645024</v>
      </c>
      <c r="L8" s="146">
        <v>3.7637</v>
      </c>
      <c r="M8" s="146">
        <v>3.6966209040764793</v>
      </c>
      <c r="N8" s="146">
        <v>5.6159340000000002</v>
      </c>
      <c r="O8" s="146">
        <v>5.5155334561688312</v>
      </c>
      <c r="P8" s="122">
        <v>2307.0300000000002</v>
      </c>
      <c r="Q8" s="121">
        <f>(P8/P7)-1</f>
        <v>1.5977100077067208E-2</v>
      </c>
      <c r="R8" s="123">
        <v>6.0591293794219458E-2</v>
      </c>
      <c r="S8" s="122">
        <v>314.41899999999998</v>
      </c>
      <c r="T8" s="121">
        <f>(S8/S7)-1</f>
        <v>3.9456632416921211E-2</v>
      </c>
      <c r="U8" s="123">
        <v>9.613621388703919E-2</v>
      </c>
      <c r="V8" s="122">
        <v>344.81599999999997</v>
      </c>
      <c r="W8" s="121">
        <f>(V8/V7)-1</f>
        <v>4.9856747482805108E-2</v>
      </c>
      <c r="X8" s="120">
        <f>(V8/V4-1)</f>
        <v>0.11062582536154841</v>
      </c>
      <c r="Y8" s="122">
        <v>188.9</v>
      </c>
      <c r="Z8" s="121">
        <f>(Y8/Y7)-1</f>
        <v>9.6205237840727431E-3</v>
      </c>
      <c r="AA8" s="120">
        <f>(Y8/Y4)-1</f>
        <v>3.1676679410158393E-2</v>
      </c>
      <c r="AB8" s="92">
        <v>481795</v>
      </c>
      <c r="AC8" s="92">
        <f>SUM(AB5:AB8)</f>
        <v>1828300</v>
      </c>
      <c r="AD8" s="92">
        <v>284833</v>
      </c>
      <c r="AE8" s="92">
        <v>1103743</v>
      </c>
      <c r="AF8" s="119">
        <v>9.75</v>
      </c>
      <c r="AG8" s="119" t="s">
        <v>9</v>
      </c>
    </row>
    <row r="9" spans="1:33" s="134" customFormat="1" ht="15.75" customHeight="1">
      <c r="A9" s="127">
        <f>EDATE(A8,3)</f>
        <v>38231</v>
      </c>
      <c r="B9" s="126" t="s">
        <v>144</v>
      </c>
      <c r="C9" s="125">
        <v>128.136</v>
      </c>
      <c r="D9" s="124">
        <f ca="1">AVERAGE(OFFSET($C$1,MATCH(EDATE(A9,0),$A$1:$A$300,0)-1,,IF(MONTH($A9)=3,-1,IF(MONTH($A9)=6,-2,IF(MONTH($A9)=9,-3,-4)))))/AVERAGE(OFFSET($C$1,MATCH(EDATE(A9,-12),$A$1:$A$300,0)-1,,IF(MONTH($A9)=3,-1,IF(MONTH($A9)=6,-2,IF(MONTH($A9)=9,-3,-4)))))-1</f>
        <v>5.6060037887821101E-2</v>
      </c>
      <c r="E9" s="124">
        <v>3.9822351061062022E-2</v>
      </c>
      <c r="F9" s="124">
        <f>C9/C5-1</f>
        <v>6.558801687497029E-2</v>
      </c>
      <c r="G9" s="124">
        <v>1.2409657332471236E-2</v>
      </c>
      <c r="H9" s="131">
        <v>0.16250000000000001</v>
      </c>
      <c r="I9" s="145">
        <v>0.16083333333333333</v>
      </c>
      <c r="J9" s="119">
        <v>2.8608000000000002</v>
      </c>
      <c r="K9" s="147">
        <v>2.9767106060606063</v>
      </c>
      <c r="L9" s="146">
        <v>3.5576908800000004</v>
      </c>
      <c r="M9" s="146">
        <v>3.6353574394949502</v>
      </c>
      <c r="N9" s="146">
        <v>5.1837696000000015</v>
      </c>
      <c r="O9" s="146">
        <v>5.3921128155050511</v>
      </c>
      <c r="P9" s="122">
        <v>2351.8200000000002</v>
      </c>
      <c r="Q9" s="121">
        <f>(P9/P8)-1</f>
        <v>1.941457198215879E-2</v>
      </c>
      <c r="R9" s="123">
        <v>6.7044758512737834E-2</v>
      </c>
      <c r="S9" s="122">
        <v>324.65100000000001</v>
      </c>
      <c r="T9" s="121">
        <f>(S9/S8)-1</f>
        <v>3.2542562631393324E-2</v>
      </c>
      <c r="U9" s="123">
        <v>0.11899616374897892</v>
      </c>
      <c r="V9" s="122">
        <v>358.42700000000002</v>
      </c>
      <c r="W9" s="121">
        <f>(V9/V8)-1</f>
        <v>3.9473226300403841E-2</v>
      </c>
      <c r="X9" s="120">
        <f>(V9/V5-1)</f>
        <v>0.14326770033587333</v>
      </c>
      <c r="Y9" s="122">
        <v>189.8</v>
      </c>
      <c r="Z9" s="121">
        <f>(Y9/Y8)-1</f>
        <v>4.7644256220222836E-3</v>
      </c>
      <c r="AA9" s="120">
        <f>(Y9/Y5)-1</f>
        <v>2.5391680172879516E-2</v>
      </c>
      <c r="AB9" s="92">
        <v>505252</v>
      </c>
      <c r="AC9" s="92">
        <f>SUM(AB6:AB9)</f>
        <v>1894202</v>
      </c>
      <c r="AD9" s="92">
        <v>301881</v>
      </c>
      <c r="AE9" s="92">
        <v>1138179</v>
      </c>
      <c r="AF9" s="119">
        <v>9.75</v>
      </c>
      <c r="AG9" s="119" t="s">
        <v>9</v>
      </c>
    </row>
    <row r="10" spans="1:33" s="135" customFormat="1" ht="15.75" customHeight="1">
      <c r="A10" s="118">
        <f>EDATE(A9,3)</f>
        <v>38322</v>
      </c>
      <c r="B10" s="117" t="s">
        <v>143</v>
      </c>
      <c r="C10" s="116">
        <v>127.39230000000001</v>
      </c>
      <c r="D10" s="115">
        <f ca="1">AVERAGE(OFFSET($C$1,MATCH(EDATE(A10,0),$A$1:$A$300,0)-1,,IF(MONTH($A10)=3,-1,IF(MONTH($A10)=6,-2,IF(MONTH($A10)=9,-3,-4)))))/AVERAGE(OFFSET($C$1,MATCH(EDATE(A10,-12),$A$1:$A$300,0)-1,,IF(MONTH($A10)=3,-1,IF(MONTH($A10)=6,-2,IF(MONTH($A10)=9,-3,-4)))))-1</f>
        <v>5.7599566374817668E-2</v>
      </c>
      <c r="E10" s="115">
        <f>AVERAGE(C7:C10)/AVERAGE(C3:C6)-1</f>
        <v>5.7599566374817668E-2</v>
      </c>
      <c r="F10" s="115">
        <f>C10/C6-1</f>
        <v>6.2093718344734539E-2</v>
      </c>
      <c r="G10" s="115">
        <v>7.5595107153134666E-3</v>
      </c>
      <c r="H10" s="144">
        <v>0.17749999999999999</v>
      </c>
      <c r="I10" s="143">
        <v>0.17249999999999999</v>
      </c>
      <c r="J10" s="136">
        <v>2.6560000000000001</v>
      </c>
      <c r="K10" s="142">
        <v>2.7855773166447082</v>
      </c>
      <c r="L10" s="141">
        <v>3.5999424000000002</v>
      </c>
      <c r="M10" s="141">
        <v>3.6798404878648814</v>
      </c>
      <c r="N10" s="141">
        <v>5.0947392000000011</v>
      </c>
      <c r="O10" s="141">
        <v>5.2600984995974249</v>
      </c>
      <c r="P10" s="139">
        <v>2398.92</v>
      </c>
      <c r="Q10" s="138">
        <f>(P10/P9)-1</f>
        <v>2.0027042885935042E-2</v>
      </c>
      <c r="R10" s="140">
        <v>7.5994958488264208E-2</v>
      </c>
      <c r="S10" s="139">
        <v>331.005</v>
      </c>
      <c r="T10" s="138">
        <f>(S10/S9)-1</f>
        <v>1.9571786318230977E-2</v>
      </c>
      <c r="U10" s="140">
        <v>0.12412762561342137</v>
      </c>
      <c r="V10" s="139">
        <v>366.53300000000002</v>
      </c>
      <c r="W10" s="138">
        <f>(V10/V9)-1</f>
        <v>2.2615483766568856E-2</v>
      </c>
      <c r="X10" s="137">
        <f>(V10/V6-1)</f>
        <v>0.15090038464557654</v>
      </c>
      <c r="Y10" s="139">
        <v>191.7</v>
      </c>
      <c r="Z10" s="138">
        <f>(Y10/Y9)-1</f>
        <v>1.0010537407797671E-2</v>
      </c>
      <c r="AA10" s="137">
        <f>(Y10/Y6)-1</f>
        <v>3.3423180592991875E-2</v>
      </c>
      <c r="AB10" s="133">
        <v>525920</v>
      </c>
      <c r="AC10" s="133">
        <f>SUM(AB7:AB10)</f>
        <v>1957750</v>
      </c>
      <c r="AD10" s="133">
        <v>317821</v>
      </c>
      <c r="AE10" s="133">
        <v>1178694</v>
      </c>
      <c r="AF10" s="136">
        <v>9.75</v>
      </c>
      <c r="AG10" s="136" t="s">
        <v>9</v>
      </c>
    </row>
    <row r="11" spans="1:33" s="134" customFormat="1" ht="15.75" customHeight="1">
      <c r="A11" s="127">
        <f>EDATE(A10,3)</f>
        <v>38412</v>
      </c>
      <c r="B11" s="126" t="s">
        <v>142</v>
      </c>
      <c r="C11" s="125">
        <v>122.9177</v>
      </c>
      <c r="D11" s="124">
        <f ca="1">AVERAGE(OFFSET($C$1,MATCH(EDATE(A11,0),$A$1:$A$300,0)-1,,IF(MONTH($A11)=3,-1,IF(MONTH($A11)=6,-2,IF(MONTH($A11)=9,-3,-4)))))/AVERAGE(OFFSET($C$1,MATCH(EDATE(A11,-12),$A$1:$A$300,0)-1,,IF(MONTH($A11)=3,-1,IF(MONTH($A11)=6,-2,IF(MONTH($A11)=9,-3,-4)))))-1</f>
        <v>4.1843178138852855E-2</v>
      </c>
      <c r="E11" s="124">
        <f>AVERAGE(C8:C11)/AVERAGE(C4:C7)-1</f>
        <v>5.8186297651362962E-2</v>
      </c>
      <c r="F11" s="124">
        <f>C11/C7-1</f>
        <v>4.1843178138852855E-2</v>
      </c>
      <c r="G11" s="124">
        <v>8.7650821732727646E-3</v>
      </c>
      <c r="H11" s="131">
        <v>0.1925</v>
      </c>
      <c r="I11" s="145">
        <v>0.1875</v>
      </c>
      <c r="J11" s="119">
        <v>2.6790000000000003</v>
      </c>
      <c r="K11" s="147">
        <v>2.6675187715665971</v>
      </c>
      <c r="L11" s="146">
        <v>3.4730556000000004</v>
      </c>
      <c r="M11" s="146">
        <v>3.4883142975776389</v>
      </c>
      <c r="N11" s="146">
        <v>5.0646494999999998</v>
      </c>
      <c r="O11" s="146">
        <v>5.063395214895329</v>
      </c>
      <c r="P11" s="122">
        <v>2441.87</v>
      </c>
      <c r="Q11" s="121">
        <f>(P11/P10)-1</f>
        <v>1.7903890083871055E-2</v>
      </c>
      <c r="R11" s="123">
        <v>7.5358361774743976E-2</v>
      </c>
      <c r="S11" s="122">
        <v>336.12299999999999</v>
      </c>
      <c r="T11" s="121">
        <f>(S11/S10)-1</f>
        <v>1.5462002084560611E-2</v>
      </c>
      <c r="U11" s="123">
        <v>0.11120918792398937</v>
      </c>
      <c r="V11" s="122">
        <v>371.46</v>
      </c>
      <c r="W11" s="121">
        <f>(V11/V10)-1</f>
        <v>1.3442173010342673E-2</v>
      </c>
      <c r="X11" s="120">
        <f>(V11/V7-1)</f>
        <v>0.13097938442520873</v>
      </c>
      <c r="Y11" s="122">
        <v>193.1</v>
      </c>
      <c r="Z11" s="121">
        <f>(Y11/Y10)-1</f>
        <v>7.3030777256128943E-3</v>
      </c>
      <c r="AA11" s="120">
        <f>(Y11/Y7)-1</f>
        <v>3.2068412613575736E-2</v>
      </c>
      <c r="AB11" s="92">
        <v>499710</v>
      </c>
      <c r="AC11" s="92">
        <f>SUM(AB8:AB11)</f>
        <v>2012677</v>
      </c>
      <c r="AD11" s="92">
        <v>308544</v>
      </c>
      <c r="AE11" s="92">
        <v>1213079</v>
      </c>
      <c r="AF11" s="119">
        <v>9.75</v>
      </c>
      <c r="AG11" s="119" t="s">
        <v>9</v>
      </c>
    </row>
    <row r="12" spans="1:33" s="134" customFormat="1" ht="15.75" customHeight="1">
      <c r="A12" s="127">
        <f>EDATE(A11,3)</f>
        <v>38504</v>
      </c>
      <c r="B12" s="126" t="s">
        <v>141</v>
      </c>
      <c r="C12" s="125">
        <v>129.1841</v>
      </c>
      <c r="D12" s="124">
        <f ca="1">AVERAGE(OFFSET($C$1,MATCH(EDATE(A12,0),$A$1:$A$300,0)-1,,IF(MONTH($A12)=3,-1,IF(MONTH($A12)=6,-2,IF(MONTH($A12)=9,-3,-4)))))/AVERAGE(OFFSET($C$1,MATCH(EDATE(A12,-12),$A$1:$A$300,0)-1,,IF(MONTH($A12)=3,-1,IF(MONTH($A12)=6,-2,IF(MONTH($A12)=9,-3,-4)))))-1</f>
        <v>4.3330821245722406E-2</v>
      </c>
      <c r="E12" s="124">
        <f>AVERAGE(C9:C12)/AVERAGE(C5:C8)-1</f>
        <v>5.3556340856322882E-2</v>
      </c>
      <c r="F12" s="124">
        <f>C12/C8-1</f>
        <v>4.4750252121500411E-2</v>
      </c>
      <c r="G12" s="124">
        <v>1.1096409701953913E-2</v>
      </c>
      <c r="H12" s="131">
        <v>0.19750000000000001</v>
      </c>
      <c r="I12" s="145">
        <v>0.19666666666666668</v>
      </c>
      <c r="J12" s="119">
        <v>2.3325</v>
      </c>
      <c r="K12" s="147">
        <v>2.4786309523809522</v>
      </c>
      <c r="L12" s="146">
        <v>2.8241909999999999</v>
      </c>
      <c r="M12" s="146">
        <v>3.0805251686507931</v>
      </c>
      <c r="N12" s="146">
        <v>4.1786737500000006</v>
      </c>
      <c r="O12" s="146">
        <v>4.5585328055555561</v>
      </c>
      <c r="P12" s="122">
        <v>2474.6799999999998</v>
      </c>
      <c r="Q12" s="121">
        <f>(P12/P11)-1</f>
        <v>1.3436423724440649E-2</v>
      </c>
      <c r="R12" s="123">
        <v>7.2669189390688338E-2</v>
      </c>
      <c r="S12" s="122">
        <v>336.80099999999999</v>
      </c>
      <c r="T12" s="121">
        <f>(S12/S11)-1</f>
        <v>2.0171187333208884E-3</v>
      </c>
      <c r="U12" s="123">
        <v>7.1185265521485741E-2</v>
      </c>
      <c r="V12" s="122">
        <v>368.37599999999998</v>
      </c>
      <c r="W12" s="121">
        <f>(V12/V11)-1</f>
        <v>-8.3023744144726797E-3</v>
      </c>
      <c r="X12" s="120">
        <f>(V12/V8-1)</f>
        <v>6.832629576353777E-2</v>
      </c>
      <c r="Y12" s="122">
        <v>193.7</v>
      </c>
      <c r="Z12" s="121">
        <f>(Y12/Y11)-1</f>
        <v>3.1071983428274663E-3</v>
      </c>
      <c r="AA12" s="120">
        <f>(Y12/Y8)-1</f>
        <v>2.541026998411855E-2</v>
      </c>
      <c r="AB12" s="92">
        <v>535557</v>
      </c>
      <c r="AC12" s="92">
        <f>SUM(AB9:AB12)</f>
        <v>2066439</v>
      </c>
      <c r="AD12" s="92">
        <v>321752</v>
      </c>
      <c r="AE12" s="92">
        <v>1249998</v>
      </c>
      <c r="AF12" s="119">
        <v>9.75</v>
      </c>
      <c r="AG12" s="119" t="s">
        <v>9</v>
      </c>
    </row>
    <row r="13" spans="1:33" s="134" customFormat="1" ht="15.75" customHeight="1">
      <c r="A13" s="127">
        <f>EDATE(A12,3)</f>
        <v>38596</v>
      </c>
      <c r="B13" s="126" t="s">
        <v>140</v>
      </c>
      <c r="C13" s="125">
        <v>130.84610000000001</v>
      </c>
      <c r="D13" s="124">
        <f ca="1">AVERAGE(OFFSET($C$1,MATCH(EDATE(A13,0),$A$1:$A$300,0)-1,,IF(MONTH($A13)=3,-1,IF(MONTH($A13)=6,-2,IF(MONTH($A13)=9,-3,-4)))))/AVERAGE(OFFSET($C$1,MATCH(EDATE(A13,-12),$A$1:$A$300,0)-1,,IF(MONTH($A13)=3,-1,IF(MONTH($A13)=6,-2,IF(MONTH($A13)=9,-3,-4)))))-1</f>
        <v>3.5644541153810883E-2</v>
      </c>
      <c r="E13" s="124">
        <f>AVERAGE(C10:C13)/AVERAGE(C6:C9)-1</f>
        <v>4.2122699822467302E-2</v>
      </c>
      <c r="F13" s="124">
        <f>C13/C9-1</f>
        <v>2.1150184179309583E-2</v>
      </c>
      <c r="G13" s="124">
        <v>-6.1357943336434184E-3</v>
      </c>
      <c r="H13" s="131">
        <v>0.19500000000000001</v>
      </c>
      <c r="I13" s="145">
        <v>0.19666666666666668</v>
      </c>
      <c r="J13" s="119">
        <v>2.2275</v>
      </c>
      <c r="K13" s="147">
        <v>2.343132527134701</v>
      </c>
      <c r="L13" s="146">
        <v>2.6787915</v>
      </c>
      <c r="M13" s="146">
        <v>2.8504207192593634</v>
      </c>
      <c r="N13" s="146">
        <v>3.9299782500000005</v>
      </c>
      <c r="O13" s="146">
        <v>4.16007559309252</v>
      </c>
      <c r="P13" s="122">
        <v>2493.79</v>
      </c>
      <c r="Q13" s="121">
        <f>(P13/P12)-1</f>
        <v>7.7222105484346937E-3</v>
      </c>
      <c r="R13" s="123">
        <v>6.0366014405864199E-2</v>
      </c>
      <c r="S13" s="122">
        <v>331.69</v>
      </c>
      <c r="T13" s="121">
        <f>(S13/S12)-1</f>
        <v>-1.5175133090459925E-2</v>
      </c>
      <c r="U13" s="123">
        <v>2.1681744396290226E-2</v>
      </c>
      <c r="V13" s="122">
        <v>359.96699999999998</v>
      </c>
      <c r="W13" s="121">
        <f>(V13/V12)-1</f>
        <v>-2.2827220014333127E-2</v>
      </c>
      <c r="X13" s="120">
        <f>(V13/V9-1)</f>
        <v>4.2965513200734495E-3</v>
      </c>
      <c r="Y13" s="122">
        <v>198.8</v>
      </c>
      <c r="Z13" s="121">
        <f>(Y13/Y12)-1</f>
        <v>2.6329375322664106E-2</v>
      </c>
      <c r="AA13" s="120">
        <f>(Y13/Y9)-1</f>
        <v>4.7418335089568053E-2</v>
      </c>
      <c r="AB13" s="92">
        <v>552859</v>
      </c>
      <c r="AC13" s="92">
        <f>SUM(AB10:AB13)</f>
        <v>2114046</v>
      </c>
      <c r="AD13" s="92">
        <v>332896</v>
      </c>
      <c r="AE13" s="92">
        <v>1281013</v>
      </c>
      <c r="AF13" s="119">
        <v>9.75</v>
      </c>
      <c r="AG13" s="119" t="s">
        <v>9</v>
      </c>
    </row>
    <row r="14" spans="1:33" s="135" customFormat="1" ht="15.75" customHeight="1">
      <c r="A14" s="118">
        <f>EDATE(A13,3)</f>
        <v>38687</v>
      </c>
      <c r="B14" s="117" t="s">
        <v>139</v>
      </c>
      <c r="C14" s="116">
        <v>130.13200000000001</v>
      </c>
      <c r="D14" s="115">
        <f ca="1">AVERAGE(OFFSET($C$1,MATCH(EDATE(A14,0),$A$1:$A$300,0)-1,,IF(MONTH($A14)=3,-1,IF(MONTH($A14)=6,-2,IF(MONTH($A14)=9,-3,-4)))))/AVERAGE(OFFSET($C$1,MATCH(EDATE(A14,-12),$A$1:$A$300,0)-1,,IF(MONTH($A14)=3,-1,IF(MONTH($A14)=6,-2,IF(MONTH($A14)=9,-3,-4)))))-1</f>
        <v>3.2021683160350811E-2</v>
      </c>
      <c r="E14" s="115">
        <f>AVERAGE(C11:C14)/AVERAGE(C7:C10)-1</f>
        <v>3.2021683160350811E-2</v>
      </c>
      <c r="F14" s="115">
        <f>C14/C10-1</f>
        <v>2.1506009389892444E-2</v>
      </c>
      <c r="G14" s="115">
        <v>1.2882905399996147E-2</v>
      </c>
      <c r="H14" s="144">
        <v>0.18</v>
      </c>
      <c r="I14" s="143">
        <v>0.185</v>
      </c>
      <c r="J14" s="136">
        <v>2.3355000000000001</v>
      </c>
      <c r="K14" s="142">
        <v>2.2511417027417031</v>
      </c>
      <c r="L14" s="141">
        <v>2.7673339500000003</v>
      </c>
      <c r="M14" s="141">
        <v>2.6735309242328045</v>
      </c>
      <c r="N14" s="141">
        <v>4.0240665</v>
      </c>
      <c r="O14" s="141">
        <v>3.9187124380759983</v>
      </c>
      <c r="P14" s="139">
        <v>2535.4</v>
      </c>
      <c r="Q14" s="138">
        <f>(P14/P13)-1</f>
        <v>1.6685446649477242E-2</v>
      </c>
      <c r="R14" s="140">
        <v>5.6892268187350936E-2</v>
      </c>
      <c r="S14" s="139">
        <v>335.00599999999997</v>
      </c>
      <c r="T14" s="138">
        <f>(S14/S13)-1</f>
        <v>9.9972866230515489E-3</v>
      </c>
      <c r="U14" s="140">
        <v>1.208743070346352E-2</v>
      </c>
      <c r="V14" s="139">
        <v>363.02800000000002</v>
      </c>
      <c r="W14" s="138">
        <f>(V14/V13)-1</f>
        <v>8.5035572705276508E-3</v>
      </c>
      <c r="X14" s="137">
        <f>(V14/V10-1)</f>
        <v>-9.5625769030346364E-3</v>
      </c>
      <c r="Y14" s="139">
        <v>198.1</v>
      </c>
      <c r="Z14" s="138">
        <f>(Y14/Y13)-1</f>
        <v>-3.5211267605634866E-3</v>
      </c>
      <c r="AA14" s="137">
        <f>(Y14/Y10)-1</f>
        <v>3.3385498174230532E-2</v>
      </c>
      <c r="AB14" s="133">
        <v>582458</v>
      </c>
      <c r="AC14" s="133">
        <f>SUM(AB11:AB14)</f>
        <v>2170584</v>
      </c>
      <c r="AD14" s="133">
        <v>350104</v>
      </c>
      <c r="AE14" s="133">
        <v>1313296</v>
      </c>
      <c r="AF14" s="136">
        <v>9.75</v>
      </c>
      <c r="AG14" s="136" t="s">
        <v>9</v>
      </c>
    </row>
    <row r="15" spans="1:33" s="134" customFormat="1" ht="15.75" customHeight="1">
      <c r="A15" s="127">
        <f>EDATE(A14,3)</f>
        <v>38777</v>
      </c>
      <c r="B15" s="126" t="s">
        <v>138</v>
      </c>
      <c r="C15" s="125">
        <v>128.17740000000001</v>
      </c>
      <c r="D15" s="124">
        <f ca="1">AVERAGE(OFFSET($C$1,MATCH(EDATE(A15,0),$A$1:$A$300,0)-1,,IF(MONTH($A15)=3,-1,IF(MONTH($A15)=6,-2,IF(MONTH($A15)=9,-3,-4)))))/AVERAGE(OFFSET($C$1,MATCH(EDATE(A15,-12),$A$1:$A$300,0)-1,,IF(MONTH($A15)=3,-1,IF(MONTH($A15)=6,-2,IF(MONTH($A15)=9,-3,-4)))))-1</f>
        <v>4.2790419931385104E-2</v>
      </c>
      <c r="E15" s="124">
        <f>AVERAGE(C12:C15)/AVERAGE(C8:C11)-1</f>
        <v>3.2350142910718249E-2</v>
      </c>
      <c r="F15" s="124">
        <f>C15/C11-1</f>
        <v>4.2790419931385104E-2</v>
      </c>
      <c r="G15" s="124">
        <v>1.5750454889009724E-2</v>
      </c>
      <c r="H15" s="131">
        <v>0.16500000000000001</v>
      </c>
      <c r="I15" s="145">
        <v>0.17</v>
      </c>
      <c r="J15" s="119">
        <v>2.1640000000000001</v>
      </c>
      <c r="K15" s="129">
        <v>2.1931467654808956</v>
      </c>
      <c r="L15" s="128">
        <v>2.6223352000000002</v>
      </c>
      <c r="M15" s="128">
        <v>2.6460315725527006</v>
      </c>
      <c r="N15" s="128">
        <v>3.759300800000001</v>
      </c>
      <c r="O15" s="128">
        <v>3.8527009229202895</v>
      </c>
      <c r="P15" s="122">
        <v>2571.83</v>
      </c>
      <c r="Q15" s="121">
        <f>(P15/P14)-1</f>
        <v>1.4368541453025019E-2</v>
      </c>
      <c r="R15" s="123">
        <v>5.3221506468403401E-2</v>
      </c>
      <c r="S15" s="122">
        <v>337.339</v>
      </c>
      <c r="T15" s="121">
        <f>(S15/S14)-1</f>
        <v>6.9640543751456896E-3</v>
      </c>
      <c r="U15" s="123">
        <v>3.6177232739205145E-3</v>
      </c>
      <c r="V15" s="122">
        <v>365.05799999999999</v>
      </c>
      <c r="W15" s="121">
        <f>(V15/V14)-1</f>
        <v>5.5918551737055289E-3</v>
      </c>
      <c r="X15" s="120">
        <f>(V15/V11-1)</f>
        <v>-1.7234695525763177E-2</v>
      </c>
      <c r="Y15" s="122">
        <v>199.7</v>
      </c>
      <c r="Z15" s="121">
        <f>(Y15/Y14)-1</f>
        <v>8.0767289247853924E-3</v>
      </c>
      <c r="AA15" s="120">
        <f>(Y15/Y11)-1</f>
        <v>3.4179181771103018E-2</v>
      </c>
      <c r="AB15" s="92">
        <v>554270</v>
      </c>
      <c r="AC15" s="92">
        <f>SUM(AB12:AB15)</f>
        <v>2225144</v>
      </c>
      <c r="AD15" s="92">
        <v>345002</v>
      </c>
      <c r="AE15" s="92">
        <v>1349754</v>
      </c>
      <c r="AF15" s="119">
        <v>9</v>
      </c>
      <c r="AG15" s="119" t="s">
        <v>9</v>
      </c>
    </row>
    <row r="16" spans="1:33" s="134" customFormat="1" ht="15.75" customHeight="1">
      <c r="A16" s="127">
        <f>EDATE(A15,3)</f>
        <v>38869</v>
      </c>
      <c r="B16" s="126" t="s">
        <v>137</v>
      </c>
      <c r="C16" s="125">
        <v>132.1337</v>
      </c>
      <c r="D16" s="124">
        <f ca="1">AVERAGE(OFFSET($C$1,MATCH(EDATE(A16,0),$A$1:$A$300,0)-1,,IF(MONTH($A16)=3,-1,IF(MONTH($A16)=6,-2,IF(MONTH($A16)=9,-3,-4)))))/AVERAGE(OFFSET($C$1,MATCH(EDATE(A16,-12),$A$1:$A$300,0)-1,,IF(MONTH($A16)=3,-1,IF(MONTH($A16)=6,-2,IF(MONTH($A16)=9,-3,-4)))))-1</f>
        <v>3.2563432708532902E-2</v>
      </c>
      <c r="E16" s="124">
        <f>AVERAGE(C13:C16)/AVERAGE(C9:C12)-1</f>
        <v>2.6907584873316237E-2</v>
      </c>
      <c r="F16" s="124">
        <f>C16/C12-1</f>
        <v>2.2832531248040633E-2</v>
      </c>
      <c r="G16" s="124">
        <v>3.6332785786272748E-3</v>
      </c>
      <c r="H16" s="131">
        <v>0.1525</v>
      </c>
      <c r="I16" s="145">
        <v>0.15416666666666667</v>
      </c>
      <c r="J16" s="119">
        <v>2.165</v>
      </c>
      <c r="K16" s="129">
        <v>2.1843735968379447</v>
      </c>
      <c r="L16" s="128">
        <v>2.7692515000000002</v>
      </c>
      <c r="M16" s="128">
        <v>2.7840569616231887</v>
      </c>
      <c r="N16" s="128">
        <v>4.0015695000000004</v>
      </c>
      <c r="O16" s="128">
        <v>4.036722406956522</v>
      </c>
      <c r="P16" s="122">
        <v>2574.39</v>
      </c>
      <c r="Q16" s="121">
        <f>(P16/P15)-1</f>
        <v>9.9540016253008012E-4</v>
      </c>
      <c r="R16" s="123">
        <v>4.0292078167682321E-2</v>
      </c>
      <c r="S16" s="122">
        <v>339.71199999999999</v>
      </c>
      <c r="T16" s="121">
        <f>(S16/S15)-1</f>
        <v>7.0344668123163423E-3</v>
      </c>
      <c r="U16" s="123">
        <v>8.643085976585585E-3</v>
      </c>
      <c r="V16" s="122">
        <v>367.85199999999998</v>
      </c>
      <c r="W16" s="121">
        <f>(V16/V15)-1</f>
        <v>7.6535783354974019E-3</v>
      </c>
      <c r="X16" s="120">
        <f>(V16/V12-1)</f>
        <v>-1.4224596607813611E-3</v>
      </c>
      <c r="Y16" s="122">
        <v>201.8</v>
      </c>
      <c r="Z16" s="121">
        <f>(Y16/Y15)-1</f>
        <v>1.0515773660490835E-2</v>
      </c>
      <c r="AA16" s="120">
        <f>(Y16/Y12)-1</f>
        <v>4.1817243159525175E-2</v>
      </c>
      <c r="AB16" s="92">
        <v>581977</v>
      </c>
      <c r="AC16" s="92">
        <f>SUM(AB13:AB16)</f>
        <v>2271564</v>
      </c>
      <c r="AD16" s="92">
        <v>355817</v>
      </c>
      <c r="AE16" s="92">
        <v>1383819</v>
      </c>
      <c r="AF16" s="119">
        <v>8.15</v>
      </c>
      <c r="AG16" s="119" t="s">
        <v>9</v>
      </c>
    </row>
    <row r="17" spans="1:33" s="134" customFormat="1" ht="15.75" customHeight="1">
      <c r="A17" s="127">
        <f>EDATE(A16,3)</f>
        <v>38961</v>
      </c>
      <c r="B17" s="126" t="s">
        <v>136</v>
      </c>
      <c r="C17" s="125">
        <v>136.72470000000001</v>
      </c>
      <c r="D17" s="124">
        <f ca="1">AVERAGE(OFFSET($C$1,MATCH(EDATE(A17,0),$A$1:$A$300,0)-1,,IF(MONTH($A17)=3,-1,IF(MONTH($A17)=6,-2,IF(MONTH($A17)=9,-3,-4)))))/AVERAGE(OFFSET($C$1,MATCH(EDATE(A17,-12),$A$1:$A$300,0)-1,,IF(MONTH($A17)=3,-1,IF(MONTH($A17)=6,-2,IF(MONTH($A17)=9,-3,-4)))))-1</f>
        <v>3.6788033045748625E-2</v>
      </c>
      <c r="E17" s="124">
        <f>AVERAGE(C14:C17)/AVERAGE(C10:C13)-1</f>
        <v>3.2973298987616362E-2</v>
      </c>
      <c r="F17" s="124">
        <f>C17/C13-1</f>
        <v>4.4927590505181358E-2</v>
      </c>
      <c r="G17" s="124">
        <v>1.6609252139878627E-2</v>
      </c>
      <c r="H17" s="131">
        <v>0.14249999999999999</v>
      </c>
      <c r="I17" s="145">
        <v>0.14416666666666667</v>
      </c>
      <c r="J17" s="119">
        <v>2.169</v>
      </c>
      <c r="K17" s="129">
        <v>2.1713621118012423</v>
      </c>
      <c r="L17" s="128">
        <v>2.7489906000000004</v>
      </c>
      <c r="M17" s="128">
        <v>2.7687762074948243</v>
      </c>
      <c r="N17" s="128">
        <v>4.0605849000000003</v>
      </c>
      <c r="O17" s="128">
        <v>4.085417813354038</v>
      </c>
      <c r="P17" s="122">
        <v>2585.9899999999998</v>
      </c>
      <c r="Q17" s="121">
        <f>(P17/P16)-1</f>
        <v>4.5059217911815885E-3</v>
      </c>
      <c r="R17" s="123">
        <v>3.6971838045705363E-2</v>
      </c>
      <c r="S17" s="122">
        <v>342.56099999999998</v>
      </c>
      <c r="T17" s="121">
        <f>(S17/S16)-1</f>
        <v>8.3865156367746163E-3</v>
      </c>
      <c r="U17" s="123">
        <v>3.2774578672857047E-2</v>
      </c>
      <c r="V17" s="122">
        <v>371.69799999999998</v>
      </c>
      <c r="W17" s="121">
        <f>(V17/V16)-1</f>
        <v>1.0455291802137889E-2</v>
      </c>
      <c r="X17" s="120">
        <f>(V17/V13-1)</f>
        <v>3.2589098445135134E-2</v>
      </c>
      <c r="Y17" s="122">
        <v>202.8</v>
      </c>
      <c r="Z17" s="121">
        <f>(Y17/Y16)-1</f>
        <v>4.9554013875123815E-3</v>
      </c>
      <c r="AA17" s="120">
        <f>(Y17/Y13)-1</f>
        <v>2.0120724346076369E-2</v>
      </c>
      <c r="AB17" s="92">
        <v>617848</v>
      </c>
      <c r="AC17" s="92">
        <f>SUM(AB14:AB17)</f>
        <v>2336553</v>
      </c>
      <c r="AD17" s="92">
        <v>368734</v>
      </c>
      <c r="AE17" s="92">
        <v>1419657</v>
      </c>
      <c r="AF17" s="119">
        <v>7.5</v>
      </c>
      <c r="AG17" s="119" t="s">
        <v>9</v>
      </c>
    </row>
    <row r="18" spans="1:33" s="135" customFormat="1" ht="15.75" customHeight="1">
      <c r="A18" s="118">
        <f>EDATE(A17,3)</f>
        <v>39052</v>
      </c>
      <c r="B18" s="117" t="s">
        <v>135</v>
      </c>
      <c r="C18" s="116">
        <v>136.37209999999999</v>
      </c>
      <c r="D18" s="115">
        <f ca="1">AVERAGE(OFFSET($C$1,MATCH(EDATE(A18,0),$A$1:$A$300,0)-1,,IF(MONTH($A18)=3,-1,IF(MONTH($A18)=6,-2,IF(MONTH($A18)=9,-3,-4)))))/AVERAGE(OFFSET($C$1,MATCH(EDATE(A18,-12),$A$1:$A$300,0)-1,,IF(MONTH($A18)=3,-1,IF(MONTH($A18)=6,-2,IF(MONTH($A18)=9,-3,-4)))))-1</f>
        <v>3.9619560228338679E-2</v>
      </c>
      <c r="E18" s="115">
        <f>AVERAGE(C15:C18)/AVERAGE(C11:C14)-1</f>
        <v>3.9619560228338679E-2</v>
      </c>
      <c r="F18" s="115">
        <f>C18/C14-1</f>
        <v>4.7952079427043159E-2</v>
      </c>
      <c r="G18" s="115">
        <v>1.1713561940628336E-2</v>
      </c>
      <c r="H18" s="144">
        <v>0.13250000000000001</v>
      </c>
      <c r="I18" s="143">
        <v>0.13416666666666666</v>
      </c>
      <c r="J18" s="136">
        <v>2.1364000000000001</v>
      </c>
      <c r="K18" s="142">
        <v>2.1513093939393939</v>
      </c>
      <c r="L18" s="141">
        <v>2.8194070800000004</v>
      </c>
      <c r="M18" s="141">
        <v>2.811115985060606</v>
      </c>
      <c r="N18" s="141">
        <v>4.1847803200000007</v>
      </c>
      <c r="O18" s="141">
        <v>4.1822171721313133</v>
      </c>
      <c r="P18" s="139">
        <v>2615.0500000000002</v>
      </c>
      <c r="Q18" s="138">
        <f>(P18/P17)-1</f>
        <v>1.1237475782969186E-2</v>
      </c>
      <c r="R18" s="140">
        <v>3.1415161315768714E-2</v>
      </c>
      <c r="S18" s="139">
        <v>347.84199999999998</v>
      </c>
      <c r="T18" s="138">
        <f>(S18/S17)-1</f>
        <v>1.5416232437434507E-2</v>
      </c>
      <c r="U18" s="140">
        <v>3.8315731658537411E-2</v>
      </c>
      <c r="V18" s="139">
        <v>379</v>
      </c>
      <c r="W18" s="138">
        <f>(V18/V17)-1</f>
        <v>1.964498060253228E-2</v>
      </c>
      <c r="X18" s="137">
        <f>(V18/V14-1)</f>
        <v>4.3996606322377341E-2</v>
      </c>
      <c r="Y18" s="139">
        <v>203.1</v>
      </c>
      <c r="Z18" s="138">
        <f>(Y18/Y17)-1</f>
        <v>1.4792899408282434E-3</v>
      </c>
      <c r="AA18" s="137">
        <f>(Y18/Y14)-1</f>
        <v>2.5239777889954462E-2</v>
      </c>
      <c r="AB18" s="133">
        <v>655355</v>
      </c>
      <c r="AC18" s="133">
        <f>SUM(AB15:AB18)</f>
        <v>2409450</v>
      </c>
      <c r="AD18" s="133">
        <v>386663</v>
      </c>
      <c r="AE18" s="133">
        <v>1456216</v>
      </c>
      <c r="AF18" s="136">
        <v>6.85</v>
      </c>
      <c r="AG18" s="136" t="s">
        <v>9</v>
      </c>
    </row>
    <row r="19" spans="1:33" s="134" customFormat="1" ht="15.75" customHeight="1">
      <c r="A19" s="127">
        <f>EDATE(A18,3)</f>
        <v>39142</v>
      </c>
      <c r="B19" s="126" t="s">
        <v>134</v>
      </c>
      <c r="C19" s="125">
        <v>134.83590000000001</v>
      </c>
      <c r="D19" s="124">
        <f ca="1">AVERAGE(OFFSET($C$1,MATCH(EDATE(A19,0),$A$1:$A$300,0)-1,,IF(MONTH($A19)=3,-1,IF(MONTH($A19)=6,-2,IF(MONTH($A19)=9,-3,-4)))))/AVERAGE(OFFSET($C$1,MATCH(EDATE(A19,-12),$A$1:$A$300,0)-1,,IF(MONTH($A19)=3,-1,IF(MONTH($A19)=6,-2,IF(MONTH($A19)=9,-3,-4)))))-1</f>
        <v>5.1947535212915952E-2</v>
      </c>
      <c r="E19" s="124">
        <f>AVERAGE(C16:C19)/AVERAGE(C12:C15)-1</f>
        <v>4.1916149180961648E-2</v>
      </c>
      <c r="F19" s="124">
        <f>C19/C15-1</f>
        <v>5.1947535212915952E-2</v>
      </c>
      <c r="G19" s="124">
        <v>1.8337425274169483E-2</v>
      </c>
      <c r="H19" s="131">
        <v>0.1275</v>
      </c>
      <c r="I19" s="145">
        <v>0.12916666666666665</v>
      </c>
      <c r="J19" s="119">
        <v>2.0594000000000001</v>
      </c>
      <c r="K19" s="129">
        <v>2.1071361244019138</v>
      </c>
      <c r="L19" s="128">
        <v>2.75012276</v>
      </c>
      <c r="M19" s="128">
        <v>2.7824732522727271</v>
      </c>
      <c r="N19" s="128">
        <v>4.05248732</v>
      </c>
      <c r="O19" s="128">
        <v>4.142067717607655</v>
      </c>
      <c r="P19" s="122">
        <v>2647.88</v>
      </c>
      <c r="Q19" s="121">
        <f>(P19/P18)-1</f>
        <v>1.255425326475601E-2</v>
      </c>
      <c r="R19" s="123">
        <v>2.9570383734539352E-2</v>
      </c>
      <c r="S19" s="122">
        <v>351.71699999999998</v>
      </c>
      <c r="T19" s="121">
        <f>(S19/S18)-1</f>
        <v>1.1140115339723256E-2</v>
      </c>
      <c r="U19" s="123">
        <v>4.2621813665185471E-2</v>
      </c>
      <c r="V19" s="122">
        <v>382.52</v>
      </c>
      <c r="W19" s="121">
        <f>(V19/V18)-1</f>
        <v>9.28759894459108E-3</v>
      </c>
      <c r="X19" s="120">
        <f>(V19/V15-1)</f>
        <v>4.7833494951487143E-2</v>
      </c>
      <c r="Y19" s="122">
        <v>205.28800000000001</v>
      </c>
      <c r="Z19" s="121">
        <f>(Y19/Y18)-1</f>
        <v>1.0773018217626884E-2</v>
      </c>
      <c r="AA19" s="120">
        <f>(Y19/Y15)-1</f>
        <v>2.7981972959439272E-2</v>
      </c>
      <c r="AB19" s="92">
        <v>631423</v>
      </c>
      <c r="AC19" s="92">
        <f>SUM(AB16:AB19)</f>
        <v>2486603</v>
      </c>
      <c r="AD19" s="92">
        <v>384999</v>
      </c>
      <c r="AE19" s="92">
        <v>1496213</v>
      </c>
      <c r="AF19" s="119">
        <v>6.5</v>
      </c>
      <c r="AG19" s="119" t="s">
        <v>9</v>
      </c>
    </row>
    <row r="20" spans="1:33" s="134" customFormat="1" ht="15.75" customHeight="1">
      <c r="A20" s="127">
        <f>EDATE(A19,3)</f>
        <v>39234</v>
      </c>
      <c r="B20" s="126" t="s">
        <v>133</v>
      </c>
      <c r="C20" s="125">
        <v>140.77170000000001</v>
      </c>
      <c r="D20" s="124">
        <f ca="1">AVERAGE(OFFSET($C$1,MATCH(EDATE(A20,0),$A$1:$A$300,0)-1,,IF(MONTH($A20)=3,-1,IF(MONTH($A20)=6,-2,IF(MONTH($A20)=9,-3,-4)))))/AVERAGE(OFFSET($C$1,MATCH(EDATE(A20,-12),$A$1:$A$300,0)-1,,IF(MONTH($A20)=3,-1,IF(MONTH($A20)=6,-2,IF(MONTH($A20)=9,-3,-4)))))-1</f>
        <v>5.8762380858903285E-2</v>
      </c>
      <c r="E20" s="124">
        <f>AVERAGE(C17:C20)/AVERAGE(C13:C16)-1</f>
        <v>5.259115285718563E-2</v>
      </c>
      <c r="F20" s="124">
        <f>C20/C16-1</f>
        <v>6.5373178833257661E-2</v>
      </c>
      <c r="G20" s="124">
        <v>1.7271834161435518E-2</v>
      </c>
      <c r="H20" s="131">
        <v>0.12</v>
      </c>
      <c r="I20" s="145">
        <v>0.12333333333333334</v>
      </c>
      <c r="J20" s="119">
        <v>1.929</v>
      </c>
      <c r="K20" s="129">
        <v>1.9817512193362192</v>
      </c>
      <c r="L20" s="128">
        <v>2.6120589000000001</v>
      </c>
      <c r="M20" s="128">
        <v>2.6847444352087537</v>
      </c>
      <c r="N20" s="128">
        <v>3.8747823000000006</v>
      </c>
      <c r="O20" s="128">
        <v>3.9555754337950941</v>
      </c>
      <c r="P20" s="122">
        <v>2669.38</v>
      </c>
      <c r="Q20" s="121">
        <f>(P20/P19)-1</f>
        <v>8.1197033098177052E-3</v>
      </c>
      <c r="R20" s="123">
        <v>3.6898061288305195E-2</v>
      </c>
      <c r="S20" s="122">
        <v>352.93599999999998</v>
      </c>
      <c r="T20" s="121">
        <f>(S20/S19)-1</f>
        <v>3.4658546501875609E-3</v>
      </c>
      <c r="U20" s="123">
        <v>3.8927091183119877E-2</v>
      </c>
      <c r="V20" s="122">
        <v>381.65199999999999</v>
      </c>
      <c r="W20" s="121">
        <f>(V20/V19)-1</f>
        <v>-2.2691623967374674E-3</v>
      </c>
      <c r="X20" s="120">
        <f>(V20/V16-1)</f>
        <v>3.7515087589574003E-2</v>
      </c>
      <c r="Y20" s="122">
        <v>207.23400000000001</v>
      </c>
      <c r="Z20" s="121">
        <f>(Y20/Y19)-1</f>
        <v>9.4793655742175797E-3</v>
      </c>
      <c r="AA20" s="120">
        <f>(Y20/Y16)-1</f>
        <v>2.692765113974227E-2</v>
      </c>
      <c r="AB20" s="92">
        <v>670655</v>
      </c>
      <c r="AC20" s="92">
        <f>SUM(AB17:AB20)</f>
        <v>2575281</v>
      </c>
      <c r="AD20" s="92">
        <v>400751</v>
      </c>
      <c r="AE20" s="92">
        <v>1541147</v>
      </c>
      <c r="AF20" s="119">
        <v>6.5</v>
      </c>
      <c r="AG20" s="119" t="s">
        <v>9</v>
      </c>
    </row>
    <row r="21" spans="1:33" s="134" customFormat="1" ht="15.75" customHeight="1">
      <c r="A21" s="127">
        <f>EDATE(A20,3)</f>
        <v>39326</v>
      </c>
      <c r="B21" s="126" t="s">
        <v>132</v>
      </c>
      <c r="C21" s="125">
        <v>144.7508</v>
      </c>
      <c r="D21" s="124">
        <f ca="1">AVERAGE(OFFSET($C$1,MATCH(EDATE(A21,0),$A$1:$A$300,0)-1,,IF(MONTH($A21)=3,-1,IF(MONTH($A21)=6,-2,IF(MONTH($A21)=9,-3,-4)))))/AVERAGE(OFFSET($C$1,MATCH(EDATE(A21,-12),$A$1:$A$300,0)-1,,IF(MONTH($A21)=3,-1,IF(MONTH($A21)=6,-2,IF(MONTH($A21)=9,-3,-4)))))-1</f>
        <v>5.8741806154507969E-2</v>
      </c>
      <c r="E21" s="124">
        <f>AVERAGE(C18:C21)/AVERAGE(C14:C17)-1</f>
        <v>5.6078349246672543E-2</v>
      </c>
      <c r="F21" s="124">
        <f>C21/C17-1</f>
        <v>5.8702633832804052E-2</v>
      </c>
      <c r="G21" s="124">
        <v>1.03112224815336E-2</v>
      </c>
      <c r="H21" s="131">
        <v>0.1125</v>
      </c>
      <c r="I21" s="145">
        <v>0.11416666666666667</v>
      </c>
      <c r="J21" s="119">
        <v>1.8336000000000001</v>
      </c>
      <c r="K21" s="129">
        <v>1.9147071319603357</v>
      </c>
      <c r="L21" s="128">
        <v>2.6159971200000003</v>
      </c>
      <c r="M21" s="128">
        <v>2.6538479084680908</v>
      </c>
      <c r="N21" s="128">
        <v>3.7539292799999999</v>
      </c>
      <c r="O21" s="128">
        <v>3.8904934214302056</v>
      </c>
      <c r="P21" s="122">
        <v>2693.21</v>
      </c>
      <c r="Q21" s="121">
        <f>(P21/P20)-1</f>
        <v>8.9271666079764334E-3</v>
      </c>
      <c r="R21" s="123">
        <v>4.1461877269440395E-2</v>
      </c>
      <c r="S21" s="122">
        <v>361.99700000000001</v>
      </c>
      <c r="T21" s="121">
        <f>(S21/S20)-1</f>
        <v>2.5673209873744884E-2</v>
      </c>
      <c r="U21" s="123">
        <v>5.6737340210940568E-2</v>
      </c>
      <c r="V21" s="122">
        <v>394.79599999999999</v>
      </c>
      <c r="W21" s="121">
        <f>(V21/V20)-1</f>
        <v>3.4439751396560192E-2</v>
      </c>
      <c r="X21" s="120">
        <f>(V21/V17-1)</f>
        <v>6.2141846337618212E-2</v>
      </c>
      <c r="Y21" s="122">
        <v>208.547</v>
      </c>
      <c r="Z21" s="121">
        <f>(Y21/Y20)-1</f>
        <v>6.3358329231688604E-3</v>
      </c>
      <c r="AA21" s="120">
        <f>(Y21/Y17)-1</f>
        <v>2.8338264299802685E-2</v>
      </c>
      <c r="AB21" s="92">
        <v>691846</v>
      </c>
      <c r="AC21" s="92">
        <f>SUM(AB18:AB21)</f>
        <v>2649279</v>
      </c>
      <c r="AD21" s="92">
        <v>410354</v>
      </c>
      <c r="AE21" s="92">
        <v>1582767</v>
      </c>
      <c r="AF21" s="119">
        <v>6.25</v>
      </c>
      <c r="AG21" s="119" t="s">
        <v>9</v>
      </c>
    </row>
    <row r="22" spans="1:33" s="135" customFormat="1" ht="15.75" customHeight="1">
      <c r="A22" s="118">
        <f>EDATE(A21,3)</f>
        <v>39417</v>
      </c>
      <c r="B22" s="117" t="s">
        <v>131</v>
      </c>
      <c r="C22" s="116">
        <v>145.42679999999999</v>
      </c>
      <c r="D22" s="115">
        <f ca="1">AVERAGE(OFFSET($C$1,MATCH(EDATE(A22,0),$A$1:$A$300,0)-1,,IF(MONTH($A22)=3,-1,IF(MONTH($A22)=6,-2,IF(MONTH($A22)=9,-3,-4)))))/AVERAGE(OFFSET($C$1,MATCH(EDATE(A22,-12),$A$1:$A$300,0)-1,,IF(MONTH($A22)=3,-1,IF(MONTH($A22)=6,-2,IF(MONTH($A22)=9,-3,-4)))))-1</f>
        <v>6.0698951027909676E-2</v>
      </c>
      <c r="E22" s="115">
        <f>AVERAGE(C19:C22)/AVERAGE(C15:C18)-1</f>
        <v>6.0698951027909676E-2</v>
      </c>
      <c r="F22" s="115">
        <f>C22/C18-1</f>
        <v>6.6397012292103819E-2</v>
      </c>
      <c r="G22" s="115">
        <v>1.4912164042587106E-2</v>
      </c>
      <c r="H22" s="144">
        <v>0.1125</v>
      </c>
      <c r="I22" s="143">
        <v>0.1125</v>
      </c>
      <c r="J22" s="136">
        <v>1.78</v>
      </c>
      <c r="K22" s="142">
        <v>1.7852805627705628</v>
      </c>
      <c r="L22" s="141">
        <v>2.5968420000000001</v>
      </c>
      <c r="M22" s="141">
        <v>2.6010942706046181</v>
      </c>
      <c r="N22" s="141">
        <v>3.5332999999999997</v>
      </c>
      <c r="O22" s="141">
        <v>3.6426269509249645</v>
      </c>
      <c r="P22" s="139">
        <v>2731.62</v>
      </c>
      <c r="Q22" s="138">
        <f>(P22/P21)-1</f>
        <v>1.4261791690955983E-2</v>
      </c>
      <c r="R22" s="140">
        <v>4.4576585533737223E-2</v>
      </c>
      <c r="S22" s="139">
        <v>374.815</v>
      </c>
      <c r="T22" s="138">
        <f>(S22/S21)-1</f>
        <v>3.5409133224860945E-2</v>
      </c>
      <c r="U22" s="140">
        <v>7.7543827369897844E-2</v>
      </c>
      <c r="V22" s="139">
        <v>413.83800000000002</v>
      </c>
      <c r="W22" s="138">
        <f>(V22/V21)-1</f>
        <v>4.8232504888600758E-2</v>
      </c>
      <c r="X22" s="137">
        <f>(V22/V18-1)</f>
        <v>9.1920844327176843E-2</v>
      </c>
      <c r="Y22" s="139">
        <v>211.44499999999999</v>
      </c>
      <c r="Z22" s="138">
        <f>(Y22/Y21)-1</f>
        <v>1.3896148110497775E-2</v>
      </c>
      <c r="AA22" s="137">
        <f>(Y22/Y18)-1</f>
        <v>4.1088133924175319E-2</v>
      </c>
      <c r="AB22" s="133">
        <v>726339</v>
      </c>
      <c r="AC22" s="133">
        <f>SUM(AB19:AB22)</f>
        <v>2720263</v>
      </c>
      <c r="AD22" s="133">
        <v>432652</v>
      </c>
      <c r="AE22" s="133">
        <v>1628756</v>
      </c>
      <c r="AF22" s="136">
        <v>6.25</v>
      </c>
      <c r="AG22" s="136" t="s">
        <v>9</v>
      </c>
    </row>
    <row r="23" spans="1:33" s="134" customFormat="1" ht="15.75" customHeight="1">
      <c r="A23" s="127">
        <f>EDATE(A22,3)</f>
        <v>39508</v>
      </c>
      <c r="B23" s="126" t="s">
        <v>130</v>
      </c>
      <c r="C23" s="125">
        <v>143.13820000000001</v>
      </c>
      <c r="D23" s="124">
        <f ca="1">AVERAGE(OFFSET($C$1,MATCH(EDATE(A23,0),$A$1:$A$300,0)-1,,IF(MONTH($A23)=3,-1,IF(MONTH($A23)=6,-2,IF(MONTH($A23)=9,-3,-4)))))/AVERAGE(OFFSET($C$1,MATCH(EDATE(A23,-12),$A$1:$A$300,0)-1,,IF(MONTH($A23)=3,-1,IF(MONTH($A23)=6,-2,IF(MONTH($A23)=9,-3,-4)))))-1</f>
        <v>6.1573364363644911E-2</v>
      </c>
      <c r="E23" s="124">
        <f>AVERAGE(C20:C23)/AVERAGE(C16:C19)-1</f>
        <v>6.2994291072356878E-2</v>
      </c>
      <c r="F23" s="124">
        <f>C23/C19-1</f>
        <v>6.1573364363644911E-2</v>
      </c>
      <c r="G23" s="124">
        <v>1.2593472683046558E-2</v>
      </c>
      <c r="H23" s="131">
        <v>0.1125</v>
      </c>
      <c r="I23" s="145">
        <v>0.1125</v>
      </c>
      <c r="J23" s="119">
        <v>1.7519</v>
      </c>
      <c r="K23" s="129">
        <v>1.7372341991341991</v>
      </c>
      <c r="L23" s="128">
        <v>2.7658997199999997</v>
      </c>
      <c r="M23" s="128">
        <v>2.6537989625974023</v>
      </c>
      <c r="N23" s="128">
        <v>3.4752440300000003</v>
      </c>
      <c r="O23" s="128">
        <v>3.4513052756132763</v>
      </c>
      <c r="P23" s="122">
        <v>2773.08</v>
      </c>
      <c r="Q23" s="121">
        <f>(P23/P22)-1</f>
        <v>1.5177806576317288E-2</v>
      </c>
      <c r="R23" s="123">
        <v>4.7283109506472965E-2</v>
      </c>
      <c r="S23" s="122">
        <v>383.73099999999999</v>
      </c>
      <c r="T23" s="121">
        <f>(S23/S22)-1</f>
        <v>2.3787735282739586E-2</v>
      </c>
      <c r="U23" s="123">
        <v>9.1022043290486465E-2</v>
      </c>
      <c r="V23" s="122">
        <v>425.69200000000001</v>
      </c>
      <c r="W23" s="121">
        <f>(V23/V22)-1</f>
        <v>2.8644058786288396E-2</v>
      </c>
      <c r="X23" s="120">
        <f>(V23/V19-1)</f>
        <v>0.11286207257136893</v>
      </c>
      <c r="Y23" s="122">
        <v>213.44800000000001</v>
      </c>
      <c r="Z23" s="121">
        <f>(Y23/Y22)-1</f>
        <v>9.4729125777388568E-3</v>
      </c>
      <c r="AA23" s="120">
        <f>(Y23/Y19)-1</f>
        <v>3.9749035501344343E-2</v>
      </c>
      <c r="AB23" s="92">
        <v>712055</v>
      </c>
      <c r="AC23" s="92">
        <f>SUM(AB20:AB23)</f>
        <v>2800895</v>
      </c>
      <c r="AD23" s="92">
        <v>433753</v>
      </c>
      <c r="AE23" s="92">
        <v>1677510</v>
      </c>
      <c r="AF23" s="119">
        <v>6.25</v>
      </c>
      <c r="AG23" s="119" t="s">
        <v>9</v>
      </c>
    </row>
    <row r="24" spans="1:33" s="134" customFormat="1" ht="15.75" customHeight="1">
      <c r="A24" s="127">
        <f>EDATE(A23,3)</f>
        <v>39600</v>
      </c>
      <c r="B24" s="126" t="s">
        <v>129</v>
      </c>
      <c r="C24" s="125">
        <v>149.69110000000001</v>
      </c>
      <c r="D24" s="124">
        <f ca="1">AVERAGE(OFFSET($C$1,MATCH(EDATE(A24,0),$A$1:$A$300,0)-1,,IF(MONTH($A24)=3,-1,IF(MONTH($A24)=6,-2,IF(MONTH($A24)=9,-3,-4)))))/AVERAGE(OFFSET($C$1,MATCH(EDATE(A24,-12),$A$1:$A$300,0)-1,,IF(MONTH($A24)=3,-1,IF(MONTH($A24)=6,-2,IF(MONTH($A24)=9,-3,-4)))))-1</f>
        <v>6.2486302990192977E-2</v>
      </c>
      <c r="E24" s="124">
        <f>AVERAGE(C21:C24)/AVERAGE(C17:C20)-1</f>
        <v>6.2515445474831122E-2</v>
      </c>
      <c r="F24" s="124">
        <f>C24/C20-1</f>
        <v>6.3360746513681399E-2</v>
      </c>
      <c r="G24" s="124">
        <v>2.0511936581962154E-2</v>
      </c>
      <c r="H24" s="131">
        <v>0.1225</v>
      </c>
      <c r="I24" s="145">
        <v>0.11916666666666666</v>
      </c>
      <c r="J24" s="119">
        <v>1.6036999999999999</v>
      </c>
      <c r="K24" s="129">
        <v>1.6544715728715726</v>
      </c>
      <c r="L24" s="128">
        <v>2.5266293499999999</v>
      </c>
      <c r="M24" s="128">
        <v>2.5882001795478593</v>
      </c>
      <c r="N24" s="128">
        <v>3.1950515099999994</v>
      </c>
      <c r="O24" s="128">
        <v>3.2877107605579594</v>
      </c>
      <c r="P24" s="122">
        <v>2831.16</v>
      </c>
      <c r="Q24" s="121">
        <f>(P24/P23)-1</f>
        <v>2.0944220866329077E-2</v>
      </c>
      <c r="R24" s="123">
        <v>6.0605833564348233E-2</v>
      </c>
      <c r="S24" s="122">
        <v>400.38200000000001</v>
      </c>
      <c r="T24" s="121">
        <f>(S24/S23)-1</f>
        <v>4.3392376430364088E-2</v>
      </c>
      <c r="U24" s="123">
        <v>0.1344323050071401</v>
      </c>
      <c r="V24" s="122">
        <v>446.99700000000001</v>
      </c>
      <c r="W24" s="121">
        <f>(V24/V23)-1</f>
        <v>5.0047921971754228E-2</v>
      </c>
      <c r="X24" s="120">
        <f>(V24/V20-1)</f>
        <v>0.17121618647354131</v>
      </c>
      <c r="Y24" s="122">
        <v>217.46299999999999</v>
      </c>
      <c r="Z24" s="121">
        <f>(Y24/Y23)-1</f>
        <v>1.8810202016416033E-2</v>
      </c>
      <c r="AA24" s="120">
        <f>(Y24/Y20)-1</f>
        <v>4.9359661059478643E-2</v>
      </c>
      <c r="AB24" s="92">
        <v>769525</v>
      </c>
      <c r="AC24" s="92">
        <f>SUM(AB21:AB24)</f>
        <v>2899765</v>
      </c>
      <c r="AD24" s="92">
        <v>456473</v>
      </c>
      <c r="AE24" s="92">
        <v>1733232</v>
      </c>
      <c r="AF24" s="119">
        <v>6.25</v>
      </c>
      <c r="AG24" s="119" t="s">
        <v>9</v>
      </c>
    </row>
    <row r="25" spans="1:33" s="134" customFormat="1" ht="15.75" customHeight="1">
      <c r="A25" s="127">
        <f>EDATE(A24,3)</f>
        <v>39692</v>
      </c>
      <c r="B25" s="126" t="s">
        <v>128</v>
      </c>
      <c r="C25" s="125">
        <v>154.85560000000001</v>
      </c>
      <c r="D25" s="124">
        <f ca="1">AVERAGE(OFFSET($C$1,MATCH(EDATE(A25,0),$A$1:$A$300,0)-1,,IF(MONTH($A25)=3,-1,IF(MONTH($A25)=6,-2,IF(MONTH($A25)=9,-3,-4)))))/AVERAGE(OFFSET($C$1,MATCH(EDATE(A25,-12),$A$1:$A$300,0)-1,,IF(MONTH($A25)=3,-1,IF(MONTH($A25)=6,-2,IF(MONTH($A25)=9,-3,-4)))))-1</f>
        <v>6.5007622067264403E-2</v>
      </c>
      <c r="E25" s="124">
        <f>AVERAGE(C22:C25)/AVERAGE(C18:C21)-1</f>
        <v>6.5347955608683339E-2</v>
      </c>
      <c r="F25" s="124">
        <f>C25/C21-1</f>
        <v>6.9808249764422792E-2</v>
      </c>
      <c r="G25" s="124">
        <v>1.6108813394860144E-2</v>
      </c>
      <c r="H25" s="131">
        <v>0.13750000000000001</v>
      </c>
      <c r="I25" s="145">
        <v>0.13250000000000001</v>
      </c>
      <c r="J25" s="119">
        <v>1.9045999999999998</v>
      </c>
      <c r="K25" s="129">
        <v>1.6677832549093419</v>
      </c>
      <c r="L25" s="128">
        <v>2.68396232</v>
      </c>
      <c r="M25" s="128">
        <v>2.4665402484605892</v>
      </c>
      <c r="N25" s="128">
        <v>3.3911402999999996</v>
      </c>
      <c r="O25" s="128">
        <v>3.1052456423157038</v>
      </c>
      <c r="P25" s="122">
        <v>2861.55</v>
      </c>
      <c r="Q25" s="121">
        <f>(P25/P24)-1</f>
        <v>1.0734116051371201E-2</v>
      </c>
      <c r="R25" s="123">
        <v>6.2505337496890467E-2</v>
      </c>
      <c r="S25" s="122">
        <v>406.55700000000002</v>
      </c>
      <c r="T25" s="121">
        <f>(S25/S24)-1</f>
        <v>1.5422771253452927E-2</v>
      </c>
      <c r="U25" s="123">
        <v>0.12309494277576881</v>
      </c>
      <c r="V25" s="122">
        <v>453.642</v>
      </c>
      <c r="W25" s="121">
        <f>(V25/V24)-1</f>
        <v>1.4865871583030765E-2</v>
      </c>
      <c r="X25" s="120">
        <f>(V25/V21-1)</f>
        <v>0.14905419507796425</v>
      </c>
      <c r="Y25" s="122">
        <v>218.87700000000001</v>
      </c>
      <c r="Z25" s="121">
        <f>(Y25/Y24)-1</f>
        <v>6.5022555561176087E-3</v>
      </c>
      <c r="AA25" s="120">
        <f>(Y25/Y21)-1</f>
        <v>4.9533198751360752E-2</v>
      </c>
      <c r="AB25" s="92">
        <v>812603</v>
      </c>
      <c r="AC25" s="92">
        <f>SUM(AB22:AB25)</f>
        <v>3020522</v>
      </c>
      <c r="AD25" s="92">
        <v>480468</v>
      </c>
      <c r="AE25" s="92">
        <v>1803346</v>
      </c>
      <c r="AF25" s="119">
        <v>6.25</v>
      </c>
      <c r="AG25" s="119" t="s">
        <v>9</v>
      </c>
    </row>
    <row r="26" spans="1:33" s="135" customFormat="1" ht="15.75" customHeight="1">
      <c r="A26" s="118">
        <f>EDATE(A25,3)</f>
        <v>39783</v>
      </c>
      <c r="B26" s="117" t="s">
        <v>127</v>
      </c>
      <c r="C26" s="116">
        <v>146.92240000000001</v>
      </c>
      <c r="D26" s="115">
        <f ca="1">AVERAGE(OFFSET($C$1,MATCH(EDATE(A26,0),$A$1:$A$300,0)-1,,IF(MONTH($A26)=3,-1,IF(MONTH($A26)=6,-2,IF(MONTH($A26)=9,-3,-4)))))/AVERAGE(OFFSET($C$1,MATCH(EDATE(A26,-12),$A$1:$A$300,0)-1,,IF(MONTH($A26)=3,-1,IF(MONTH($A26)=6,-2,IF(MONTH($A26)=9,-3,-4)))))-1</f>
        <v>5.0941770834585176E-2</v>
      </c>
      <c r="E26" s="115">
        <f>AVERAGE(C23:C26)/AVERAGE(C19:C22)-1</f>
        <v>5.0941770834585176E-2</v>
      </c>
      <c r="F26" s="115">
        <f>C26/C22-1</f>
        <v>1.0284211713384561E-2</v>
      </c>
      <c r="G26" s="115">
        <v>-3.7720136663194626E-2</v>
      </c>
      <c r="H26" s="144">
        <v>0.13750000000000001</v>
      </c>
      <c r="I26" s="143">
        <v>0.13750000000000001</v>
      </c>
      <c r="J26" s="136">
        <v>2.3144999999999998</v>
      </c>
      <c r="K26" s="142">
        <v>2.2846128326745716</v>
      </c>
      <c r="L26" s="141">
        <v>3.2335879499999995</v>
      </c>
      <c r="M26" s="141">
        <v>2.9995443417795342</v>
      </c>
      <c r="N26" s="141">
        <v>3.3775498499999999</v>
      </c>
      <c r="O26" s="141">
        <v>3.5065760831111112</v>
      </c>
      <c r="P26" s="139">
        <v>2892.86</v>
      </c>
      <c r="Q26" s="138">
        <f>(P26/P25)-1</f>
        <v>1.0941622547220975E-2</v>
      </c>
      <c r="R26" s="140">
        <v>5.9027243906546456E-2</v>
      </c>
      <c r="S26" s="139">
        <v>411.57499999999999</v>
      </c>
      <c r="T26" s="138">
        <f>(S26/S25)-1</f>
        <v>1.2342672737156057E-2</v>
      </c>
      <c r="U26" s="140">
        <v>9.8075050358176666E-2</v>
      </c>
      <c r="V26" s="139">
        <v>458.70400000000001</v>
      </c>
      <c r="W26" s="138">
        <f>(V26/V25)-1</f>
        <v>1.1158578791205409E-2</v>
      </c>
      <c r="X26" s="137">
        <f>(V26/V22-1)</f>
        <v>0.10841440370386479</v>
      </c>
      <c r="Y26" s="139">
        <v>211.398</v>
      </c>
      <c r="Z26" s="138">
        <f>(Y26/Y25)-1</f>
        <v>-3.41698762318563E-2</v>
      </c>
      <c r="AA26" s="137">
        <f>(Y26/Y22)-1</f>
        <v>-2.2228002553859039E-4</v>
      </c>
      <c r="AB26" s="133">
        <v>815620</v>
      </c>
      <c r="AC26" s="133">
        <f>SUM(AB23:AB26)</f>
        <v>3109803</v>
      </c>
      <c r="AD26" s="133">
        <v>486816</v>
      </c>
      <c r="AE26" s="133">
        <v>1857510</v>
      </c>
      <c r="AF26" s="136">
        <v>6.25</v>
      </c>
      <c r="AG26" s="136" t="s">
        <v>9</v>
      </c>
    </row>
    <row r="27" spans="1:33" s="134" customFormat="1" ht="15.75" customHeight="1">
      <c r="A27" s="127">
        <f>EDATE(A26,3)</f>
        <v>39873</v>
      </c>
      <c r="B27" s="126" t="s">
        <v>126</v>
      </c>
      <c r="C27" s="125">
        <v>139.66560000000001</v>
      </c>
      <c r="D27" s="124">
        <f ca="1">AVERAGE(OFFSET($C$1,MATCH(EDATE(A27,0),$A$1:$A$300,0)-1,,IF(MONTH($A27)=3,-1,IF(MONTH($A27)=6,-2,IF(MONTH($A27)=9,-3,-4)))))/AVERAGE(OFFSET($C$1,MATCH(EDATE(A27,-12),$A$1:$A$300,0)-1,,IF(MONTH($A27)=3,-1,IF(MONTH($A27)=6,-2,IF(MONTH($A27)=9,-3,-4)))))-1</f>
        <v>-2.4260469951417618E-2</v>
      </c>
      <c r="E27" s="124">
        <f>AVERAGE(C24:C27)/AVERAGE(C20:C23)-1</f>
        <v>2.9694428114181326E-2</v>
      </c>
      <c r="F27" s="124">
        <f>C27/C23-1</f>
        <v>-2.4260469951417618E-2</v>
      </c>
      <c r="G27" s="124">
        <v>-1.4232663358185293E-2</v>
      </c>
      <c r="H27" s="131">
        <v>0.1125</v>
      </c>
      <c r="I27" s="145">
        <v>0.1225</v>
      </c>
      <c r="J27" s="119">
        <v>2.3228</v>
      </c>
      <c r="K27" s="129">
        <v>2.3158153823953831</v>
      </c>
      <c r="L27" s="128">
        <v>3.0777099999999997</v>
      </c>
      <c r="M27" s="128">
        <v>2.9898720463645989</v>
      </c>
      <c r="N27" s="128">
        <v>3.3269464400000004</v>
      </c>
      <c r="O27" s="128">
        <v>3.3333074675738339</v>
      </c>
      <c r="P27" s="122">
        <v>2928.57</v>
      </c>
      <c r="Q27" s="121">
        <f>(P27/P26)-1</f>
        <v>1.2344185339076219E-2</v>
      </c>
      <c r="R27" s="123">
        <v>5.6071227660219103E-2</v>
      </c>
      <c r="S27" s="122">
        <v>407.80799999999999</v>
      </c>
      <c r="T27" s="121">
        <f>(S27/S26)-1</f>
        <v>-9.1526453258822249E-3</v>
      </c>
      <c r="U27" s="123">
        <v>6.2744474644998771E-2</v>
      </c>
      <c r="V27" s="122">
        <v>449.61200000000002</v>
      </c>
      <c r="W27" s="121">
        <f>(V27/V26)-1</f>
        <v>-1.9821061076424007E-2</v>
      </c>
      <c r="X27" s="120">
        <f>(V27/V23-1)</f>
        <v>5.6190860998092562E-2</v>
      </c>
      <c r="Y27" s="122">
        <v>212.495</v>
      </c>
      <c r="Z27" s="121">
        <f>(Y27/Y26)-1</f>
        <v>5.1892638530166568E-3</v>
      </c>
      <c r="AA27" s="120">
        <f>(Y27/Y23)-1</f>
        <v>-4.4647876766238381E-3</v>
      </c>
      <c r="AB27" s="92">
        <v>756127</v>
      </c>
      <c r="AC27" s="92">
        <f>SUM(AB24:AB27)</f>
        <v>3153875</v>
      </c>
      <c r="AD27" s="92">
        <v>474264</v>
      </c>
      <c r="AE27" s="92">
        <v>1898021</v>
      </c>
      <c r="AF27" s="119">
        <v>6.25</v>
      </c>
      <c r="AG27" s="119" t="s">
        <v>9</v>
      </c>
    </row>
    <row r="28" spans="1:33" s="134" customFormat="1" ht="15.75" customHeight="1">
      <c r="A28" s="127">
        <f>EDATE(A27,3)</f>
        <v>39965</v>
      </c>
      <c r="B28" s="126" t="s">
        <v>125</v>
      </c>
      <c r="C28" s="125">
        <v>146.39349999999999</v>
      </c>
      <c r="D28" s="124">
        <f ca="1">AVERAGE(OFFSET($C$1,MATCH(EDATE(A28,0),$A$1:$A$300,0)-1,,IF(MONTH($A28)=3,-1,IF(MONTH($A28)=6,-2,IF(MONTH($A28)=9,-3,-4)))))/AVERAGE(OFFSET($C$1,MATCH(EDATE(A28,-12),$A$1:$A$300,0)-1,,IF(MONTH($A28)=3,-1,IF(MONTH($A28)=6,-2,IF(MONTH($A28)=9,-3,-4)))))-1</f>
        <v>-2.3119954184912417E-2</v>
      </c>
      <c r="E28" s="124">
        <f>AVERAGE(C25:C28)/AVERAGE(C21:C24)-1</f>
        <v>8.2849791314649757E-3</v>
      </c>
      <c r="F28" s="124">
        <f>C28/C24-1</f>
        <v>-2.202936580731929E-2</v>
      </c>
      <c r="G28" s="124">
        <v>1.840355969265639E-2</v>
      </c>
      <c r="H28" s="131">
        <v>9.2499999999999999E-2</v>
      </c>
      <c r="I28" s="145">
        <v>9.9166666666666667E-2</v>
      </c>
      <c r="J28" s="119">
        <v>1.9518</v>
      </c>
      <c r="K28" s="129">
        <v>2.0762487734487736</v>
      </c>
      <c r="L28" s="128">
        <v>2.7389609400000001</v>
      </c>
      <c r="M28" s="128">
        <v>2.8666766815007216</v>
      </c>
      <c r="N28" s="128">
        <v>3.21227244</v>
      </c>
      <c r="O28" s="128">
        <v>3.2831029771620979</v>
      </c>
      <c r="P28" s="122">
        <v>2967.1</v>
      </c>
      <c r="Q28" s="121">
        <f>(P28/P27)-1</f>
        <v>1.315659178370332E-2</v>
      </c>
      <c r="R28" s="123">
        <v>4.8015654360756832E-2</v>
      </c>
      <c r="S28" s="122">
        <v>406.48599999999999</v>
      </c>
      <c r="T28" s="121">
        <f>(S28/S27)-1</f>
        <v>-3.2417215944758881E-3</v>
      </c>
      <c r="U28" s="123">
        <v>1.5245440604222837E-2</v>
      </c>
      <c r="V28" s="122">
        <v>444.29899999999998</v>
      </c>
      <c r="W28" s="121">
        <f>(V28/V27)-1</f>
        <v>-1.1816855422008388E-2</v>
      </c>
      <c r="X28" s="120">
        <f>(V28/V24-1)</f>
        <v>-6.035834692402986E-3</v>
      </c>
      <c r="Y28" s="122">
        <v>214.79</v>
      </c>
      <c r="Z28" s="121">
        <f>(Y28/Y27)-1</f>
        <v>1.0800254123626285E-2</v>
      </c>
      <c r="AA28" s="120">
        <f>(Y28/Y24)-1</f>
        <v>-1.2291746182109153E-2</v>
      </c>
      <c r="AB28" s="92">
        <v>803577</v>
      </c>
      <c r="AC28" s="92">
        <f>SUM(AB25:AB28)</f>
        <v>3187927</v>
      </c>
      <c r="AD28" s="92">
        <v>504220</v>
      </c>
      <c r="AE28" s="92">
        <v>1945768</v>
      </c>
      <c r="AF28" s="119">
        <v>6.25</v>
      </c>
      <c r="AG28" s="119" t="s">
        <v>9</v>
      </c>
    </row>
    <row r="29" spans="1:33" s="134" customFormat="1" ht="15.75" customHeight="1">
      <c r="A29" s="127">
        <f>EDATE(A28,3)</f>
        <v>40057</v>
      </c>
      <c r="B29" s="126" t="s">
        <v>124</v>
      </c>
      <c r="C29" s="125">
        <v>153.05510000000001</v>
      </c>
      <c r="D29" s="124">
        <f ca="1">AVERAGE(OFFSET($C$1,MATCH(EDATE(A29,0),$A$1:$A$300,0)-1,,IF(MONTH($A29)=3,-1,IF(MONTH($A29)=6,-2,IF(MONTH($A29)=9,-3,-4)))))/AVERAGE(OFFSET($C$1,MATCH(EDATE(A29,-12),$A$1:$A$300,0)-1,,IF(MONTH($A29)=3,-1,IF(MONTH($A29)=6,-2,IF(MONTH($A29)=9,-3,-4)))))-1</f>
        <v>-1.9144492029997018E-2</v>
      </c>
      <c r="E29" s="124">
        <f>AVERAGE(C26:C29)/AVERAGE(C22:C25)-1</f>
        <v>-1.192878171177536E-2</v>
      </c>
      <c r="F29" s="124">
        <f>C29/C25-1</f>
        <v>-1.1626960859019597E-2</v>
      </c>
      <c r="G29" s="124">
        <v>2.331804530206516E-2</v>
      </c>
      <c r="H29" s="131">
        <v>8.7499999999999994E-2</v>
      </c>
      <c r="I29" s="145">
        <v>8.7499999999999994E-2</v>
      </c>
      <c r="J29" s="119">
        <v>1.7669999999999999</v>
      </c>
      <c r="K29" s="129">
        <v>1.8654471610515093</v>
      </c>
      <c r="L29" s="128">
        <v>2.5868879999999996</v>
      </c>
      <c r="M29" s="128">
        <v>2.6881715406472599</v>
      </c>
      <c r="N29" s="128">
        <v>2.8240193999999992</v>
      </c>
      <c r="O29" s="128">
        <v>3.0458399429928695</v>
      </c>
      <c r="P29" s="122">
        <v>2985.83</v>
      </c>
      <c r="Q29" s="121">
        <f>(P29/P28)-1</f>
        <v>6.3125610865828463E-3</v>
      </c>
      <c r="R29" s="123">
        <v>4.3431007670667876E-2</v>
      </c>
      <c r="S29" s="122">
        <v>404.94499999999999</v>
      </c>
      <c r="T29" s="121">
        <f>(S29/S28)-1</f>
        <v>-3.791028473305369E-3</v>
      </c>
      <c r="U29" s="123">
        <v>-3.9650036772211905E-3</v>
      </c>
      <c r="V29" s="122">
        <v>440.137</v>
      </c>
      <c r="W29" s="121">
        <f>(V29/V28)-1</f>
        <v>-9.3675655358215204E-3</v>
      </c>
      <c r="X29" s="120">
        <f>(V29/V25-1)</f>
        <v>-2.9770171192261774E-2</v>
      </c>
      <c r="Y29" s="122">
        <v>215.86099999999999</v>
      </c>
      <c r="Z29" s="121">
        <f>(Y29/Y28)-1</f>
        <v>4.9862656548256279E-3</v>
      </c>
      <c r="AA29" s="120">
        <f>(Y29/Y25)-1</f>
        <v>-1.3779428628864721E-2</v>
      </c>
      <c r="AB29" s="92">
        <v>852843</v>
      </c>
      <c r="AC29" s="92">
        <f>SUM(AB26:AB29)</f>
        <v>3228167</v>
      </c>
      <c r="AD29" s="92">
        <v>534397</v>
      </c>
      <c r="AE29" s="92">
        <v>1999697</v>
      </c>
      <c r="AF29" s="119">
        <v>6</v>
      </c>
      <c r="AG29" s="119" t="s">
        <v>9</v>
      </c>
    </row>
    <row r="30" spans="1:33" s="135" customFormat="1" ht="15.75" customHeight="1">
      <c r="A30" s="118">
        <f>EDATE(A29,3)</f>
        <v>40148</v>
      </c>
      <c r="B30" s="117" t="s">
        <v>123</v>
      </c>
      <c r="C30" s="116">
        <v>154.745</v>
      </c>
      <c r="D30" s="115">
        <f ca="1">AVERAGE(OFFSET($C$1,MATCH(EDATE(A30,0),$A$1:$A$300,0)-1,,IF(MONTH($A30)=3,-1,IF(MONTH($A30)=6,-2,IF(MONTH($A30)=9,-3,-4)))))/AVERAGE(OFFSET($C$1,MATCH(EDATE(A30,-12),$A$1:$A$300,0)-1,,IF(MONTH($A30)=3,-1,IF(MONTH($A30)=6,-2,IF(MONTH($A30)=9,-3,-4)))))-1</f>
        <v>-1.2581412976262474E-3</v>
      </c>
      <c r="E30" s="115">
        <f>AVERAGE(C27:C30)/AVERAGE(C23:C26)-1</f>
        <v>-1.2581412976262474E-3</v>
      </c>
      <c r="F30" s="115">
        <f>C30/C26-1</f>
        <v>5.324307253352778E-2</v>
      </c>
      <c r="G30" s="115">
        <v>2.573536604009341E-2</v>
      </c>
      <c r="H30" s="144">
        <v>8.7499999999999994E-2</v>
      </c>
      <c r="I30" s="143">
        <v>8.7499999999999994E-2</v>
      </c>
      <c r="J30" s="136">
        <v>1.7444999999999999</v>
      </c>
      <c r="K30" s="142">
        <v>1.7399413890457369</v>
      </c>
      <c r="L30" s="141">
        <v>2.4982984499999996</v>
      </c>
      <c r="M30" s="141">
        <v>2.5545239493506493</v>
      </c>
      <c r="N30" s="141">
        <v>2.8208565000000001</v>
      </c>
      <c r="O30" s="141">
        <v>2.8455581456916996</v>
      </c>
      <c r="P30" s="139">
        <v>3017.59</v>
      </c>
      <c r="Q30" s="138">
        <f>(P30/P29)-1</f>
        <v>1.0636908330347028E-2</v>
      </c>
      <c r="R30" s="140">
        <v>4.31165006256784E-2</v>
      </c>
      <c r="S30" s="139">
        <v>404.49900000000002</v>
      </c>
      <c r="T30" s="138">
        <f>(S30/S29)-1</f>
        <v>-1.1013841385866252E-3</v>
      </c>
      <c r="U30" s="140">
        <v>-1.7192492255360459E-2</v>
      </c>
      <c r="V30" s="139">
        <v>438.40899999999999</v>
      </c>
      <c r="W30" s="138">
        <f>(V30/V29)-1</f>
        <v>-3.9260502979754364E-3</v>
      </c>
      <c r="X30" s="137">
        <f>(V30/V26-1)</f>
        <v>-4.4244218493843523E-2</v>
      </c>
      <c r="Y30" s="139">
        <v>217.34700000000001</v>
      </c>
      <c r="Z30" s="138">
        <f>(Y30/Y29)-1</f>
        <v>6.8840596494967876E-3</v>
      </c>
      <c r="AA30" s="137">
        <f>(Y30/Y26)-1</f>
        <v>2.8141231232083674E-2</v>
      </c>
      <c r="AB30" s="133">
        <v>920492</v>
      </c>
      <c r="AC30" s="133">
        <f>SUM(AB27:AB30)</f>
        <v>3333039</v>
      </c>
      <c r="AD30" s="133">
        <v>552152</v>
      </c>
      <c r="AE30" s="133">
        <v>2065033</v>
      </c>
      <c r="AF30" s="136">
        <v>6</v>
      </c>
      <c r="AG30" s="136" t="s">
        <v>9</v>
      </c>
    </row>
    <row r="31" spans="1:33" s="134" customFormat="1" ht="15.75" customHeight="1">
      <c r="A31" s="127">
        <f>EDATE(A30,3)</f>
        <v>40238</v>
      </c>
      <c r="B31" s="126" t="s">
        <v>122</v>
      </c>
      <c r="C31" s="125">
        <v>152.52760000000001</v>
      </c>
      <c r="D31" s="124">
        <f ca="1">AVERAGE(OFFSET($C$1,MATCH(EDATE(A31,0),$A$1:$A$300,0)-1,,IF(MONTH($A31)=3,-1,IF(MONTH($A31)=6,-2,IF(MONTH($A31)=9,-3,-4)))))/AVERAGE(OFFSET($C$1,MATCH(EDATE(A31,-12),$A$1:$A$300,0)-1,,IF(MONTH($A31)=3,-1,IF(MONTH($A31)=6,-2,IF(MONTH($A31)=9,-3,-4)))))-1</f>
        <v>9.2091395447411406E-2</v>
      </c>
      <c r="E31" s="124">
        <f>AVERAGE(C28:C31)/AVERAGE(C24:C27)-1</f>
        <v>2.6367086892378211E-2</v>
      </c>
      <c r="F31" s="124">
        <f>C31/C27-1</f>
        <v>9.2091395447411406E-2</v>
      </c>
      <c r="G31" s="124">
        <v>2.0761601646279493E-2</v>
      </c>
      <c r="H31" s="131">
        <v>8.7499999999999994E-2</v>
      </c>
      <c r="I31" s="130">
        <v>8.7499999999999994E-2</v>
      </c>
      <c r="J31" s="119">
        <v>1.7812999999999999</v>
      </c>
      <c r="K31" s="129">
        <v>1.8025452173913044</v>
      </c>
      <c r="L31" s="128">
        <v>2.4065363</v>
      </c>
      <c r="M31" s="128">
        <v>2.4637188031304342</v>
      </c>
      <c r="N31" s="128">
        <v>2.7047259199999996</v>
      </c>
      <c r="O31" s="128">
        <v>2.7884172816231882</v>
      </c>
      <c r="P31" s="122">
        <v>3079.86</v>
      </c>
      <c r="Q31" s="121">
        <f>(P31/P30)-1</f>
        <v>2.0635672838258401E-2</v>
      </c>
      <c r="R31" s="123">
        <v>5.1660025200012338E-2</v>
      </c>
      <c r="S31" s="122">
        <v>415.73399999999998</v>
      </c>
      <c r="T31" s="121">
        <f>(S31/S30)-1</f>
        <v>2.7775099567613148E-2</v>
      </c>
      <c r="U31" s="120">
        <v>1.94356167608285E-2</v>
      </c>
      <c r="V31" s="122">
        <v>451.673</v>
      </c>
      <c r="W31" s="121">
        <f>(V31/V30)-1</f>
        <v>3.0254853344707788E-2</v>
      </c>
      <c r="X31" s="120">
        <f>(V31/V27-1)</f>
        <v>4.5839523856123776E-3</v>
      </c>
      <c r="Y31" s="122">
        <v>217.35300000000001</v>
      </c>
      <c r="Z31" s="121">
        <f>(Y31/Y30)-1</f>
        <v>2.7605626026661056E-5</v>
      </c>
      <c r="AA31" s="120">
        <f>(Y31/Y27)-1</f>
        <v>2.2861714393279886E-2</v>
      </c>
      <c r="AB31" s="92">
        <v>886397</v>
      </c>
      <c r="AC31" s="92">
        <f>SUM(AB28:AB31)</f>
        <v>3463309</v>
      </c>
      <c r="AD31" s="92">
        <v>546392</v>
      </c>
      <c r="AE31" s="92">
        <v>2137161</v>
      </c>
      <c r="AF31" s="119">
        <v>6</v>
      </c>
      <c r="AG31" s="119" t="s">
        <v>9</v>
      </c>
    </row>
    <row r="32" spans="1:33" s="134" customFormat="1" ht="15.75" customHeight="1">
      <c r="A32" s="127">
        <f>EDATE(A31,3)</f>
        <v>40330</v>
      </c>
      <c r="B32" s="126" t="s">
        <v>121</v>
      </c>
      <c r="C32" s="125">
        <v>158.8629</v>
      </c>
      <c r="D32" s="124">
        <f ca="1">AVERAGE(OFFSET($C$1,MATCH(EDATE(A32,0),$A$1:$A$300,0)-1,,IF(MONTH($A32)=3,-1,IF(MONTH($A32)=6,-2,IF(MONTH($A32)=9,-3,-4)))))/AVERAGE(OFFSET($C$1,MATCH(EDATE(A32,-12),$A$1:$A$300,0)-1,,IF(MONTH($A32)=3,-1,IF(MONTH($A32)=6,-2,IF(MONTH($A32)=9,-3,-4)))))-1</f>
        <v>8.8553029776014647E-2</v>
      </c>
      <c r="E32" s="124">
        <f>AVERAGE(C29:C32)/AVERAGE(C25:C28)-1</f>
        <v>5.3337055452947757E-2</v>
      </c>
      <c r="F32" s="124">
        <f>C32/C28-1</f>
        <v>8.5177279045859366E-2</v>
      </c>
      <c r="G32" s="124">
        <v>1.2717897299231673E-2</v>
      </c>
      <c r="H32" s="131">
        <v>0.10249999999999999</v>
      </c>
      <c r="I32" s="130">
        <v>9.7500000000000003E-2</v>
      </c>
      <c r="J32" s="119">
        <v>1.8047</v>
      </c>
      <c r="K32" s="129">
        <v>1.7931869047619047</v>
      </c>
      <c r="L32" s="128">
        <v>2.2085918599999999</v>
      </c>
      <c r="M32" s="128">
        <v>2.2597143644841267</v>
      </c>
      <c r="N32" s="128">
        <v>2.6971241500000001</v>
      </c>
      <c r="O32" s="128">
        <v>2.6704737114682544</v>
      </c>
      <c r="P32" s="122">
        <v>3110.74</v>
      </c>
      <c r="Q32" s="121">
        <f>(P32/P31)-1</f>
        <v>1.0026429772781675E-2</v>
      </c>
      <c r="R32" s="123">
        <v>4.8410906272117415E-2</v>
      </c>
      <c r="S32" s="122">
        <v>427.48899999999998</v>
      </c>
      <c r="T32" s="121">
        <f>(S32/S31)-1</f>
        <v>2.8275291412297232E-2</v>
      </c>
      <c r="U32" s="120">
        <v>5.1669676200410297E-2</v>
      </c>
      <c r="V32" s="122">
        <v>466.70800000000003</v>
      </c>
      <c r="W32" s="121">
        <f>(V32/V31)-1</f>
        <v>3.3287356118253841E-2</v>
      </c>
      <c r="X32" s="120">
        <f>(V32/V28-1)</f>
        <v>5.0436755428213909E-2</v>
      </c>
      <c r="Y32" s="122">
        <v>217.19900000000001</v>
      </c>
      <c r="Z32" s="121">
        <f>(Y32/Y31)-1</f>
        <v>-7.0852484207717392E-4</v>
      </c>
      <c r="AA32" s="120">
        <f>(Y32/Y28)-1</f>
        <v>1.1215605940686268E-2</v>
      </c>
      <c r="AB32" s="92">
        <v>944145</v>
      </c>
      <c r="AC32" s="92">
        <f>SUM(AB29:AB32)</f>
        <v>3603877</v>
      </c>
      <c r="AD32" s="92">
        <v>568567</v>
      </c>
      <c r="AE32" s="92">
        <v>2201508</v>
      </c>
      <c r="AF32" s="119">
        <v>6</v>
      </c>
      <c r="AG32" s="119" t="s">
        <v>9</v>
      </c>
    </row>
    <row r="33" spans="1:33" s="134" customFormat="1" ht="15.75" customHeight="1">
      <c r="A33" s="127">
        <f>EDATE(A32,3)</f>
        <v>40422</v>
      </c>
      <c r="B33" s="126" t="s">
        <v>120</v>
      </c>
      <c r="C33" s="125">
        <v>163.62690000000001</v>
      </c>
      <c r="D33" s="124">
        <f ca="1">AVERAGE(OFFSET($C$1,MATCH(EDATE(A33,0),$A$1:$A$300,0)-1,,IF(MONTH($A33)=3,-1,IF(MONTH($A33)=6,-2,IF(MONTH($A33)=9,-3,-4)))))/AVERAGE(OFFSET($C$1,MATCH(EDATE(A33,-12),$A$1:$A$300,0)-1,,IF(MONTH($A33)=3,-1,IF(MONTH($A33)=6,-2,IF(MONTH($A33)=9,-3,-4)))))-1</f>
        <v>8.1762785170691243E-2</v>
      </c>
      <c r="E33" s="124">
        <f>AVERAGE(C30:C33)/AVERAGE(C26:C29)-1</f>
        <v>7.4612746029855348E-2</v>
      </c>
      <c r="F33" s="124">
        <f>C33/C29-1</f>
        <v>6.9071857128576442E-2</v>
      </c>
      <c r="G33" s="124">
        <v>8.7877575716708289E-3</v>
      </c>
      <c r="H33" s="131">
        <v>0.1075</v>
      </c>
      <c r="I33" s="145">
        <v>0.1075</v>
      </c>
      <c r="J33" s="119">
        <v>1.6873</v>
      </c>
      <c r="K33" s="129">
        <v>1.7487334776334773</v>
      </c>
      <c r="L33" s="128">
        <v>2.3004648199999997</v>
      </c>
      <c r="M33" s="128">
        <v>2.2946880693506491</v>
      </c>
      <c r="N33" s="128">
        <v>2.6517606800000002</v>
      </c>
      <c r="O33" s="128">
        <v>2.7252845426599324</v>
      </c>
      <c r="P33" s="122">
        <v>3126.29</v>
      </c>
      <c r="Q33" s="121">
        <f>(P33/P32)-1</f>
        <v>4.9988105724041443E-3</v>
      </c>
      <c r="R33" s="123">
        <v>4.7042195972309298E-2</v>
      </c>
      <c r="S33" s="122">
        <v>436.423</v>
      </c>
      <c r="T33" s="121">
        <f>(S33/S32)-1</f>
        <v>2.0898783360507656E-2</v>
      </c>
      <c r="U33" s="123">
        <v>7.773401326106022E-2</v>
      </c>
      <c r="V33" s="122">
        <v>480.99799999999999</v>
      </c>
      <c r="W33" s="121">
        <f>(V33/V32)-1</f>
        <v>3.0618716627955678E-2</v>
      </c>
      <c r="X33" s="120">
        <f>(V33/V29-1)</f>
        <v>9.2837003024058395E-2</v>
      </c>
      <c r="Y33" s="122">
        <v>218.27500000000001</v>
      </c>
      <c r="Z33" s="121">
        <f>(Y33/Y32)-1</f>
        <v>4.9539822927360255E-3</v>
      </c>
      <c r="AA33" s="120">
        <f>(Y33/Y29)-1</f>
        <v>1.1183122472331775E-2</v>
      </c>
      <c r="AB33" s="92">
        <v>997935</v>
      </c>
      <c r="AC33" s="92">
        <f>SUM(AB30:AB33)</f>
        <v>3748969</v>
      </c>
      <c r="AD33" s="92">
        <v>596732</v>
      </c>
      <c r="AE33" s="92">
        <v>2263843</v>
      </c>
      <c r="AF33" s="119">
        <v>6</v>
      </c>
      <c r="AG33" s="119" t="s">
        <v>9</v>
      </c>
    </row>
    <row r="34" spans="1:33" s="135" customFormat="1" ht="15.75" customHeight="1">
      <c r="A34" s="118">
        <f>EDATE(A33,3)</f>
        <v>40513</v>
      </c>
      <c r="B34" s="117" t="s">
        <v>119</v>
      </c>
      <c r="C34" s="116">
        <v>163.54900000000001</v>
      </c>
      <c r="D34" s="115">
        <f ca="1">AVERAGE(OFFSET($C$1,MATCH(EDATE(A34,0),$A$1:$A$300,0)-1,,IF(MONTH($A34)=3,-1,IF(MONTH($A34)=6,-2,IF(MONTH($A34)=9,-3,-4)))))/AVERAGE(OFFSET($C$1,MATCH(EDATE(A34,-12),$A$1:$A$300,0)-1,,IF(MONTH($A34)=3,-1,IF(MONTH($A34)=6,-2,IF(MONTH($A34)=9,-3,-4)))))-1</f>
        <v>7.5282491203301882E-2</v>
      </c>
      <c r="E34" s="115">
        <f>AVERAGE(C31:C34)/AVERAGE(C27:C30)-1</f>
        <v>7.5282491203301882E-2</v>
      </c>
      <c r="F34" s="115">
        <f>C34/C30-1</f>
        <v>5.6893599146983664E-2</v>
      </c>
      <c r="G34" s="115">
        <v>1.425067281694381E-2</v>
      </c>
      <c r="H34" s="144">
        <v>0.1075</v>
      </c>
      <c r="I34" s="143">
        <v>0.1075</v>
      </c>
      <c r="J34" s="136">
        <v>1.6613</v>
      </c>
      <c r="K34" s="142">
        <v>1.6964595652173911</v>
      </c>
      <c r="L34" s="141">
        <v>2.2234839200000001</v>
      </c>
      <c r="M34" s="141">
        <v>2.2797023637391298</v>
      </c>
      <c r="N34" s="141">
        <v>2.5936215599999999</v>
      </c>
      <c r="O34" s="141">
        <v>2.6697749664347818</v>
      </c>
      <c r="P34" s="139">
        <v>3195.89</v>
      </c>
      <c r="Q34" s="138">
        <f>(P34/P33)-1</f>
        <v>2.2262809912068304E-2</v>
      </c>
      <c r="R34" s="140">
        <v>5.9086887217945305E-2</v>
      </c>
      <c r="S34" s="139">
        <v>450.30099999999999</v>
      </c>
      <c r="T34" s="138">
        <f>(S34/S33)-1</f>
        <v>3.1799423953366324E-2</v>
      </c>
      <c r="U34" s="140">
        <f>Brasil!$M$24</f>
        <v>0.11323142949673537</v>
      </c>
      <c r="V34" s="139">
        <v>499.34100000000001</v>
      </c>
      <c r="W34" s="138">
        <f>(V34/V33)-1</f>
        <v>3.8135293701844875E-2</v>
      </c>
      <c r="X34" s="137">
        <f>(V34/V30-1)</f>
        <v>0.13898437303978706</v>
      </c>
      <c r="Y34" s="139">
        <v>220.47200000000001</v>
      </c>
      <c r="Z34" s="138">
        <f>(Y34/Y33)-1</f>
        <v>1.0065284618027803E-2</v>
      </c>
      <c r="AA34" s="137">
        <f>(Y34/Y30)-1</f>
        <v>1.4377930222179369E-2</v>
      </c>
      <c r="AB34" s="133">
        <v>1057370</v>
      </c>
      <c r="AC34" s="133">
        <f>SUM(AB31:AB34)</f>
        <v>3885847</v>
      </c>
      <c r="AD34" s="133">
        <v>628475</v>
      </c>
      <c r="AE34" s="133">
        <v>2340166</v>
      </c>
      <c r="AF34" s="136">
        <v>6</v>
      </c>
      <c r="AG34" s="136" t="s">
        <v>9</v>
      </c>
    </row>
    <row r="35" spans="1:33" s="134" customFormat="1" ht="15.75" customHeight="1">
      <c r="A35" s="127">
        <f>EDATE(A34,3)</f>
        <v>40603</v>
      </c>
      <c r="B35" s="126" t="s">
        <v>118</v>
      </c>
      <c r="C35" s="125">
        <v>160.45160000000001</v>
      </c>
      <c r="D35" s="124">
        <f ca="1">AVERAGE(OFFSET($C$1,MATCH(EDATE(A35,0),$A$1:$A$300,0)-1,,IF(MONTH($A35)=3,-1,IF(MONTH($A35)=6,-2,IF(MONTH($A35)=9,-3,-4)))))/AVERAGE(OFFSET($C$1,MATCH(EDATE(A35,-12),$A$1:$A$300,0)-1,,IF(MONTH($A35)=3,-1,IF(MONTH($A35)=6,-2,IF(MONTH($A35)=9,-3,-4)))))-1</f>
        <v>5.1951253412497289E-2</v>
      </c>
      <c r="E35" s="124">
        <f>AVERAGE(C32:C35)/AVERAGE(C28:C31)-1</f>
        <v>6.5547734280589021E-2</v>
      </c>
      <c r="F35" s="124">
        <f>C35/C31-1</f>
        <v>5.1951253412497289E-2</v>
      </c>
      <c r="G35" s="124">
        <v>1.3429315789070806E-2</v>
      </c>
      <c r="H35" s="131">
        <v>0.11749999999999999</v>
      </c>
      <c r="I35" s="145">
        <v>0.11416666666666667</v>
      </c>
      <c r="J35" s="119">
        <v>1.6318000000000001</v>
      </c>
      <c r="K35" s="129">
        <v>1.6668373809523807</v>
      </c>
      <c r="L35" s="128">
        <v>2.3103024400000001</v>
      </c>
      <c r="M35" s="128">
        <v>2.3145703871904759</v>
      </c>
      <c r="N35" s="128">
        <v>2.6154490400000001</v>
      </c>
      <c r="O35" s="128">
        <v>2.6835526220873014</v>
      </c>
      <c r="P35" s="122">
        <v>3273.86</v>
      </c>
      <c r="Q35" s="121">
        <f>(P35/P34)-1</f>
        <v>2.4396959845301325E-2</v>
      </c>
      <c r="R35" s="123">
        <v>6.2989876163202174E-2</v>
      </c>
      <c r="S35" s="122">
        <v>461.24900000000002</v>
      </c>
      <c r="T35" s="121">
        <f>(S35/S34)-1</f>
        <v>2.4312626443201424E-2</v>
      </c>
      <c r="U35" s="120">
        <f>S35/S31-1</f>
        <v>0.10948106241009881</v>
      </c>
      <c r="V35" s="122">
        <v>512.46799999999996</v>
      </c>
      <c r="W35" s="121">
        <f>(V35/V34)-1</f>
        <v>2.6288648438641982E-2</v>
      </c>
      <c r="X35" s="120">
        <f>(V35/V31-1)</f>
        <v>0.13459958864045429</v>
      </c>
      <c r="Y35" s="122">
        <v>223.04599999999999</v>
      </c>
      <c r="Z35" s="121">
        <f>(Y35/Y34)-1</f>
        <v>1.1674951921332388E-2</v>
      </c>
      <c r="AA35" s="120">
        <f>(Y35/Y31)-1</f>
        <v>2.6192415103541089E-2</v>
      </c>
      <c r="AB35" s="92">
        <v>1016531</v>
      </c>
      <c r="AC35" s="92">
        <f>SUM(AB32:AB35)</f>
        <v>4015981</v>
      </c>
      <c r="AD35" s="92">
        <v>623585</v>
      </c>
      <c r="AE35" s="92">
        <v>2417359</v>
      </c>
      <c r="AF35" s="119">
        <v>6</v>
      </c>
      <c r="AG35" s="119" t="s">
        <v>9</v>
      </c>
    </row>
    <row r="36" spans="1:33" s="134" customFormat="1" ht="15.75" customHeight="1">
      <c r="A36" s="127">
        <f>EDATE(A35,3)</f>
        <v>40695</v>
      </c>
      <c r="B36" s="126" t="s">
        <v>117</v>
      </c>
      <c r="C36" s="125">
        <v>166.33019999999999</v>
      </c>
      <c r="D36" s="124">
        <f ca="1">AVERAGE(OFFSET($C$1,MATCH(EDATE(A36,0),$A$1:$A$300,0)-1,,IF(MONTH($A36)=3,-1,IF(MONTH($A36)=6,-2,IF(MONTH($A36)=9,-3,-4)))))/AVERAGE(OFFSET($C$1,MATCH(EDATE(A36,-12),$A$1:$A$300,0)-1,,IF(MONTH($A36)=3,-1,IF(MONTH($A36)=6,-2,IF(MONTH($A36)=9,-3,-4)))))-1</f>
        <v>4.9427647921179263E-2</v>
      </c>
      <c r="E36" s="124">
        <f>AVERAGE(C33:C36)/AVERAGE(C29:C32)-1</f>
        <v>5.6149269707905791E-2</v>
      </c>
      <c r="F36" s="124">
        <f>C36/C32-1</f>
        <v>4.7004681395089731E-2</v>
      </c>
      <c r="G36" s="124">
        <v>1.0207691651199502E-2</v>
      </c>
      <c r="H36" s="131">
        <v>0.1225</v>
      </c>
      <c r="I36" s="145">
        <v>0.12083333333333333</v>
      </c>
      <c r="J36" s="119">
        <v>1.5632999999999999</v>
      </c>
      <c r="K36" s="129">
        <v>1.5947026239842028</v>
      </c>
      <c r="L36" s="128">
        <v>2.2670976599999997</v>
      </c>
      <c r="M36" s="128">
        <v>2.3232159393743195</v>
      </c>
      <c r="N36" s="128">
        <v>2.50956549</v>
      </c>
      <c r="O36" s="128">
        <v>2.6157375573671549</v>
      </c>
      <c r="P36" s="122">
        <v>3319.55</v>
      </c>
      <c r="Q36" s="121">
        <f>(P36/P35)-1</f>
        <v>1.3956003005626494E-2</v>
      </c>
      <c r="R36" s="123">
        <v>6.7125507114063065E-2</v>
      </c>
      <c r="S36" s="122">
        <v>464.46300000000002</v>
      </c>
      <c r="T36" s="121">
        <f>(S36/S35)-1</f>
        <v>6.9680367870716964E-3</v>
      </c>
      <c r="U36" s="120">
        <f>S36/S32-1</f>
        <v>8.6491114391247681E-2</v>
      </c>
      <c r="V36" s="122">
        <v>511.75900000000001</v>
      </c>
      <c r="W36" s="121">
        <f>(V36/V35)-1</f>
        <v>-1.3835010186000751E-3</v>
      </c>
      <c r="X36" s="120">
        <f>(V36/V32-1)</f>
        <v>9.6529307404201292E-2</v>
      </c>
      <c r="Y36" s="122">
        <v>224.80600000000001</v>
      </c>
      <c r="Z36" s="121">
        <f>(Y36/Y35)-1</f>
        <v>7.8907489934811892E-3</v>
      </c>
      <c r="AA36" s="120">
        <f>(Y36/Y32)-1</f>
        <v>3.5023181506360412E-2</v>
      </c>
      <c r="AB36" s="92">
        <v>1086712</v>
      </c>
      <c r="AC36" s="92">
        <f>SUM(AB33:AB36)</f>
        <v>4158548</v>
      </c>
      <c r="AD36" s="92">
        <v>648649</v>
      </c>
      <c r="AE36" s="92">
        <v>2497441</v>
      </c>
      <c r="AF36" s="119">
        <v>6</v>
      </c>
      <c r="AG36" s="119" t="s">
        <v>9</v>
      </c>
    </row>
    <row r="37" spans="1:33" s="134" customFormat="1" ht="15.75" customHeight="1">
      <c r="A37" s="127">
        <f>EDATE(A36,3)</f>
        <v>40787</v>
      </c>
      <c r="B37" s="126" t="s">
        <v>116</v>
      </c>
      <c r="C37" s="125">
        <v>169.41489999999999</v>
      </c>
      <c r="D37" s="124">
        <f ca="1">AVERAGE(OFFSET($C$1,MATCH(EDATE(A37,0),$A$1:$A$300,0)-1,,IF(MONTH($A37)=3,-1,IF(MONTH($A37)=6,-2,IF(MONTH($A37)=9,-3,-4)))))/AVERAGE(OFFSET($C$1,MATCH(EDATE(A37,-12),$A$1:$A$300,0)-1,,IF(MONTH($A37)=3,-1,IF(MONTH($A37)=6,-2,IF(MONTH($A37)=9,-3,-4)))))-1</f>
        <v>4.458636673098737E-2</v>
      </c>
      <c r="E37" s="124">
        <f>AVERAGE(C34:C37)/AVERAGE(C30:C33)-1</f>
        <v>4.7610495640895589E-2</v>
      </c>
      <c r="F37" s="124">
        <f>C37/C33-1</f>
        <v>3.5373156858682586E-2</v>
      </c>
      <c r="G37" s="124">
        <v>-2.2687897762672105E-3</v>
      </c>
      <c r="H37" s="131">
        <v>0.12</v>
      </c>
      <c r="I37" s="145">
        <v>0.12166666666666666</v>
      </c>
      <c r="J37" s="119">
        <v>1.8793</v>
      </c>
      <c r="K37" s="129">
        <v>1.6376775017253278</v>
      </c>
      <c r="L37" s="128">
        <v>2.5158189100000001</v>
      </c>
      <c r="M37" s="128">
        <v>2.3011552469243157</v>
      </c>
      <c r="N37" s="128">
        <v>2.9287011199999995</v>
      </c>
      <c r="O37" s="128">
        <v>2.6344772077754768</v>
      </c>
      <c r="P37" s="122">
        <v>3354.85</v>
      </c>
      <c r="Q37" s="121">
        <f>(P37/P36)-1</f>
        <v>1.0633971472036707E-2</v>
      </c>
      <c r="R37" s="123">
        <v>7.3109020596297869E-2</v>
      </c>
      <c r="S37" s="122">
        <v>468.97500000000002</v>
      </c>
      <c r="T37" s="121">
        <f>(S37/S36)-1</f>
        <v>9.7144444229142479E-3</v>
      </c>
      <c r="U37" s="123">
        <f>S37/S33-1</f>
        <v>7.4588186232164677E-2</v>
      </c>
      <c r="V37" s="122">
        <v>517.34400000000005</v>
      </c>
      <c r="W37" s="121">
        <f>(V37/V36)-1</f>
        <v>1.091334006827438E-2</v>
      </c>
      <c r="X37" s="120">
        <f>(V37/V33-1)</f>
        <v>7.5563723757687162E-2</v>
      </c>
      <c r="Y37" s="122">
        <v>226.59700000000001</v>
      </c>
      <c r="Z37" s="121">
        <f>(Y37/Y36)-1</f>
        <v>7.9668692116758866E-3</v>
      </c>
      <c r="AA37" s="120">
        <f>(Y37/Y33)-1</f>
        <v>3.8126216928186851E-2</v>
      </c>
      <c r="AB37" s="92">
        <v>1112334</v>
      </c>
      <c r="AC37" s="92">
        <f>SUM(AB34:AB37)</f>
        <v>4272947</v>
      </c>
      <c r="AD37" s="92">
        <v>668612</v>
      </c>
      <c r="AE37" s="92">
        <v>2569321</v>
      </c>
      <c r="AF37" s="119">
        <v>6</v>
      </c>
      <c r="AG37" s="119" t="s">
        <v>9</v>
      </c>
    </row>
    <row r="38" spans="1:33" s="135" customFormat="1" ht="15.75" customHeight="1">
      <c r="A38" s="118">
        <f>EDATE(A37,3)</f>
        <v>40878</v>
      </c>
      <c r="B38" s="117" t="s">
        <v>115</v>
      </c>
      <c r="C38" s="116">
        <v>167.74889999999999</v>
      </c>
      <c r="D38" s="115">
        <f ca="1">AVERAGE(OFFSET($C$1,MATCH(EDATE(A38,0),$A$1:$A$300,0)-1,,IF(MONTH($A38)=3,-1,IF(MONTH($A38)=6,-2,IF(MONTH($A38)=9,-3,-4)))))/AVERAGE(OFFSET($C$1,MATCH(EDATE(A38,-12),$A$1:$A$300,0)-1,,IF(MONTH($A38)=3,-1,IF(MONTH($A38)=6,-2,IF(MONTH($A38)=9,-3,-4)))))-1</f>
        <v>3.9744026619628059E-2</v>
      </c>
      <c r="E38" s="115">
        <f>AVERAGE(C35:C38)/AVERAGE(C31:C34)-1</f>
        <v>3.9744026619628059E-2</v>
      </c>
      <c r="F38" s="115">
        <f>C38/C34-1</f>
        <v>2.5679765697130374E-2</v>
      </c>
      <c r="G38" s="115">
        <v>9.3284812034457598E-3</v>
      </c>
      <c r="H38" s="144">
        <v>0.11</v>
      </c>
      <c r="I38" s="143">
        <v>0.11166666666666666</v>
      </c>
      <c r="J38" s="136">
        <v>1.8668</v>
      </c>
      <c r="K38" s="142">
        <v>1.8016574242424241</v>
      </c>
      <c r="L38" s="141">
        <v>2.4195594800000002</v>
      </c>
      <c r="M38" s="141">
        <v>2.4181245395707069</v>
      </c>
      <c r="N38" s="141">
        <v>2.9015672399999999</v>
      </c>
      <c r="O38" s="141">
        <v>2.8426550839696967</v>
      </c>
      <c r="P38" s="139">
        <v>3403.73</v>
      </c>
      <c r="Q38" s="138">
        <f>(P38/P37)-1</f>
        <v>1.4569950966511147E-2</v>
      </c>
      <c r="R38" s="140">
        <v>6.5033527436801686E-2</v>
      </c>
      <c r="S38" s="139">
        <v>473.25200000000001</v>
      </c>
      <c r="T38" s="138">
        <f>(S38/S37)-1</f>
        <v>9.1198891198891463E-3</v>
      </c>
      <c r="U38" s="140">
        <f>S38/S34-1</f>
        <v>5.0968130206239914E-2</v>
      </c>
      <c r="V38" s="139">
        <v>521.03499999999997</v>
      </c>
      <c r="W38" s="138">
        <f>(V38/V37)-1</f>
        <v>7.1345178449926383E-3</v>
      </c>
      <c r="X38" s="137">
        <f>(V38/V34-1)</f>
        <v>4.3445260853805179E-2</v>
      </c>
      <c r="Y38" s="139">
        <v>227.22300000000001</v>
      </c>
      <c r="Z38" s="138">
        <f>(Y38/Y37)-1</f>
        <v>2.76261380336007E-3</v>
      </c>
      <c r="AA38" s="137">
        <f>(Y38/Y34)-1</f>
        <v>3.0620668384193861E-2</v>
      </c>
      <c r="AB38" s="133">
        <v>1160805</v>
      </c>
      <c r="AC38" s="133">
        <f>SUM(AB35:AB38)</f>
        <v>4376382</v>
      </c>
      <c r="AD38" s="133">
        <v>696968</v>
      </c>
      <c r="AE38" s="133">
        <v>2637814</v>
      </c>
      <c r="AF38" s="136">
        <v>6</v>
      </c>
      <c r="AG38" s="136" t="s">
        <v>9</v>
      </c>
    </row>
    <row r="39" spans="1:33" s="134" customFormat="1" ht="15.75" customHeight="1">
      <c r="A39" s="127">
        <f>EDATE(A38,3)</f>
        <v>40969</v>
      </c>
      <c r="B39" s="126" t="s">
        <v>114</v>
      </c>
      <c r="C39" s="125">
        <v>163.1908</v>
      </c>
      <c r="D39" s="124">
        <f ca="1">AVERAGE(OFFSET($C$1,MATCH(EDATE(A39,0),$A$1:$A$300,0)-1,,IF(MONTH($A39)=3,-1,IF(MONTH($A39)=6,-2,IF(MONTH($A39)=9,-3,-4)))))/AVERAGE(OFFSET($C$1,MATCH(EDATE(A39,-12),$A$1:$A$300,0)-1,,IF(MONTH($A39)=3,-1,IF(MONTH($A39)=6,-2,IF(MONTH($A39)=9,-3,-4)))))-1</f>
        <v>1.7071814802719132E-2</v>
      </c>
      <c r="E39" s="124">
        <f>AVERAGE(C36:C39)/AVERAGE(C32:C35)-1</f>
        <v>3.1236968097283491E-2</v>
      </c>
      <c r="F39" s="124">
        <f>C39/C35-1</f>
        <v>1.7071814802719132E-2</v>
      </c>
      <c r="G39" s="124">
        <v>-1.4694829608352444E-2</v>
      </c>
      <c r="H39" s="131">
        <v>9.7500000000000003E-2</v>
      </c>
      <c r="I39" s="130">
        <v>0.10249999999999999</v>
      </c>
      <c r="J39" s="119">
        <v>1.8268</v>
      </c>
      <c r="K39" s="129">
        <v>1.7664543859649122</v>
      </c>
      <c r="L39" s="128">
        <v>2.4374992400000002</v>
      </c>
      <c r="M39" s="128">
        <v>2.3406698250292397</v>
      </c>
      <c r="N39" s="128">
        <v>2.9243414400000001</v>
      </c>
      <c r="O39" s="128">
        <v>2.8077792464912279</v>
      </c>
      <c r="P39" s="122">
        <v>3445.41</v>
      </c>
      <c r="Q39" s="121">
        <f>(P39/P38)-1</f>
        <v>1.2245389616685198E-2</v>
      </c>
      <c r="R39" s="123">
        <f>P39/P35-1</f>
        <v>5.2399919361243219E-2</v>
      </c>
      <c r="S39" s="122">
        <v>476.166</v>
      </c>
      <c r="T39" s="121">
        <f>(S39/S38)-1</f>
        <v>6.1573960596046362E-3</v>
      </c>
      <c r="U39" s="120">
        <f>S39/S35-1</f>
        <v>3.234044951858972E-2</v>
      </c>
      <c r="V39" s="122">
        <v>521.47799999999995</v>
      </c>
      <c r="W39" s="121">
        <f>(V39/V38)-1</f>
        <v>8.5023079063772933E-4</v>
      </c>
      <c r="X39" s="120">
        <f>(V39/V35-1)</f>
        <v>1.7581585581929016E-2</v>
      </c>
      <c r="Y39" s="122">
        <v>228.80699999999999</v>
      </c>
      <c r="Z39" s="121">
        <f>(Y39/Y38)-1</f>
        <v>6.9711252822115544E-3</v>
      </c>
      <c r="AA39" s="120">
        <f>(Y39/Y35)-1</f>
        <v>2.5828752813320977E-2</v>
      </c>
      <c r="AB39" s="92">
        <v>1129474</v>
      </c>
      <c r="AC39" s="92">
        <f>SUM(AB36:AB39)</f>
        <v>4489325</v>
      </c>
      <c r="AD39" s="92">
        <v>694701</v>
      </c>
      <c r="AE39" s="92">
        <v>2708930</v>
      </c>
      <c r="AF39" s="119">
        <v>6</v>
      </c>
      <c r="AG39" s="119" t="s">
        <v>9</v>
      </c>
    </row>
    <row r="40" spans="1:33" s="134" customFormat="1" ht="15.75" customHeight="1">
      <c r="A40" s="127">
        <f>EDATE(A39,3)</f>
        <v>41061</v>
      </c>
      <c r="B40" s="126" t="s">
        <v>113</v>
      </c>
      <c r="C40" s="125">
        <v>167.971</v>
      </c>
      <c r="D40" s="124">
        <f ca="1">AVERAGE(OFFSET($C$1,MATCH(EDATE(A40,0),$A$1:$A$300,0)-1,,IF(MONTH($A40)=3,-1,IF(MONTH($A40)=6,-2,IF(MONTH($A40)=9,-3,-4)))))/AVERAGE(OFFSET($C$1,MATCH(EDATE(A40,-12),$A$1:$A$300,0)-1,,IF(MONTH($A40)=3,-1,IF(MONTH($A40)=6,-2,IF(MONTH($A40)=9,-3,-4)))))-1</f>
        <v>1.3403439236824077E-2</v>
      </c>
      <c r="E40" s="124">
        <f>AVERAGE(C37:C40)/AVERAGE(C33:C36)-1</f>
        <v>2.1970687094899244E-2</v>
      </c>
      <c r="F40" s="124">
        <f>C40/C36-1</f>
        <v>9.8647148864128287E-3</v>
      </c>
      <c r="G40" s="124">
        <v>1.8342780467235364E-2</v>
      </c>
      <c r="H40" s="131">
        <v>8.5000000000000006E-2</v>
      </c>
      <c r="I40" s="130">
        <v>8.6666666666666656E-2</v>
      </c>
      <c r="J40" s="119">
        <v>2.0093999999999999</v>
      </c>
      <c r="K40" s="129">
        <v>1.9652207575757574</v>
      </c>
      <c r="L40" s="128">
        <v>2.5453069799999999</v>
      </c>
      <c r="M40" s="128">
        <v>2.5070321204393933</v>
      </c>
      <c r="N40" s="128">
        <v>3.1561645799999996</v>
      </c>
      <c r="O40" s="128">
        <v>3.1015113996060606</v>
      </c>
      <c r="P40" s="122">
        <v>3482.72</v>
      </c>
      <c r="Q40" s="121">
        <f>(P40/P39)-1</f>
        <v>1.0828899898705835E-2</v>
      </c>
      <c r="R40" s="123">
        <f>P40/P36-1</f>
        <v>4.9154252835474477E-2</v>
      </c>
      <c r="S40" s="122">
        <v>488.34199999999998</v>
      </c>
      <c r="T40" s="121">
        <f>(S40/S39)-1</f>
        <v>2.5570914344997364E-2</v>
      </c>
      <c r="U40" s="120">
        <f>S40/S36-1</f>
        <v>5.1412060810010596E-2</v>
      </c>
      <c r="V40" s="122">
        <v>536.60599999999999</v>
      </c>
      <c r="W40" s="121">
        <f>(V40/V39)-1</f>
        <v>2.9009852764642075E-2</v>
      </c>
      <c r="X40" s="120">
        <f>(V40/V36-1)</f>
        <v>4.8552150523976989E-2</v>
      </c>
      <c r="Y40" s="122">
        <v>228.524</v>
      </c>
      <c r="Z40" s="121">
        <f>(Y40/Y39)-1</f>
        <v>-1.2368502711892493E-3</v>
      </c>
      <c r="AA40" s="120">
        <f>(Y40/Y36)-1</f>
        <v>1.6538704482976341E-2</v>
      </c>
      <c r="AB40" s="92">
        <v>1183126</v>
      </c>
      <c r="AC40" s="92">
        <f>SUM(AB37:AB40)</f>
        <v>4585739</v>
      </c>
      <c r="AD40" s="92">
        <v>718126</v>
      </c>
      <c r="AE40" s="92">
        <v>2778407</v>
      </c>
      <c r="AF40" s="119">
        <v>6</v>
      </c>
      <c r="AG40" s="119" t="s">
        <v>9</v>
      </c>
    </row>
    <row r="41" spans="1:33" s="134" customFormat="1" ht="15.75" customHeight="1">
      <c r="A41" s="127">
        <f>EDATE(A40,3)</f>
        <v>41153</v>
      </c>
      <c r="B41" s="126" t="s">
        <v>112</v>
      </c>
      <c r="C41" s="125">
        <v>173.62559999999999</v>
      </c>
      <c r="D41" s="124">
        <f ca="1">AVERAGE(OFFSET($C$1,MATCH(EDATE(A41,0),$A$1:$A$300,0)-1,,IF(MONTH($A41)=3,-1,IF(MONTH($A41)=6,-2,IF(MONTH($A41)=9,-3,-4)))))/AVERAGE(OFFSET($C$1,MATCH(EDATE(A41,-12),$A$1:$A$300,0)-1,,IF(MONTH($A41)=3,-1,IF(MONTH($A41)=6,-2,IF(MONTH($A41)=9,-3,-4)))))-1</f>
        <v>1.7313093779140365E-2</v>
      </c>
      <c r="E41" s="124">
        <f>AVERAGE(C38:C41)/AVERAGE(C34:C37)-1</f>
        <v>1.9387166903854114E-2</v>
      </c>
      <c r="F41" s="124">
        <f>C41/C37-1</f>
        <v>2.4854366410510531E-2</v>
      </c>
      <c r="G41" s="124">
        <v>1.744099948002531E-2</v>
      </c>
      <c r="H41" s="131">
        <v>7.4999999999999997E-2</v>
      </c>
      <c r="I41" s="130">
        <v>7.6666666666666675E-2</v>
      </c>
      <c r="J41" s="119">
        <v>2.0264000000000002</v>
      </c>
      <c r="K41" s="129">
        <v>2.0278625130018724</v>
      </c>
      <c r="L41" s="128">
        <v>2.6059504000000002</v>
      </c>
      <c r="M41" s="128">
        <v>2.5512538276076557</v>
      </c>
      <c r="N41" s="128">
        <v>3.2760808800000003</v>
      </c>
      <c r="O41" s="128">
        <v>3.2250449452610774</v>
      </c>
      <c r="P41" s="122">
        <v>3532.06</v>
      </c>
      <c r="Q41" s="121">
        <f>(P41/P40)-1</f>
        <v>1.4167087793448774E-2</v>
      </c>
      <c r="R41" s="123">
        <f>P41/P37-1</f>
        <v>5.2822033772001786E-2</v>
      </c>
      <c r="S41" s="122">
        <v>506.80399999999997</v>
      </c>
      <c r="T41" s="121">
        <f>(S41/S40)-1</f>
        <v>3.7805472394346618E-2</v>
      </c>
      <c r="U41" s="123">
        <f>S41/S37-1</f>
        <v>8.0663148355455849E-2</v>
      </c>
      <c r="V41" s="122">
        <v>564.13300000000004</v>
      </c>
      <c r="W41" s="121">
        <f>(V41/V40)-1</f>
        <v>5.1298345527258427E-2</v>
      </c>
      <c r="X41" s="120">
        <f>(V41/V37-1)</f>
        <v>9.0440789880620986E-2</v>
      </c>
      <c r="Y41" s="122">
        <v>231.01499999999999</v>
      </c>
      <c r="Z41" s="121">
        <f>(Y41/Y40)-1</f>
        <v>1.0900386830267284E-2</v>
      </c>
      <c r="AA41" s="120">
        <f>(Y41/Y37)-1</f>
        <v>1.9497168982819613E-2</v>
      </c>
      <c r="AB41" s="92">
        <v>1230449</v>
      </c>
      <c r="AC41" s="92">
        <f>SUM(AB38:AB41)</f>
        <v>4703854</v>
      </c>
      <c r="AD41" s="92">
        <v>753551</v>
      </c>
      <c r="AE41" s="92">
        <v>2863346</v>
      </c>
      <c r="AF41" s="119">
        <v>5.5</v>
      </c>
      <c r="AG41" s="119" t="s">
        <v>9</v>
      </c>
    </row>
    <row r="42" spans="1:33" s="135" customFormat="1" ht="15.75" customHeight="1">
      <c r="A42" s="118">
        <f>EDATE(A41,3)</f>
        <v>41244</v>
      </c>
      <c r="B42" s="117" t="s">
        <v>111</v>
      </c>
      <c r="C42" s="116">
        <v>171.91380000000001</v>
      </c>
      <c r="D42" s="115">
        <f ca="1">AVERAGE(OFFSET($C$1,MATCH(EDATE(A42,0),$A$1:$A$300,0)-1,,IF(MONTH($A42)=3,-1,IF(MONTH($A42)=6,-2,IF(MONTH($A42)=9,-3,-4)))))/AVERAGE(OFFSET($C$1,MATCH(EDATE(A42,-12),$A$1:$A$300,0)-1,,IF(MONTH($A42)=3,-1,IF(MONTH($A42)=6,-2,IF(MONTH($A42)=9,-3,-4)))))-1</f>
        <v>1.9211814943874916E-2</v>
      </c>
      <c r="E42" s="115">
        <f>AVERAGE(C39:C42)/AVERAGE(C35:C38)-1</f>
        <v>1.9211814943874916E-2</v>
      </c>
      <c r="F42" s="115">
        <f>C42/C38-1</f>
        <v>2.4828180691497836E-2</v>
      </c>
      <c r="G42" s="115">
        <v>-3.0095000747021317E-6</v>
      </c>
      <c r="H42" s="144">
        <v>7.2499999999999995E-2</v>
      </c>
      <c r="I42" s="143">
        <v>7.2499999999999995E-2</v>
      </c>
      <c r="J42" s="136">
        <v>2.0516000000000001</v>
      </c>
      <c r="K42" s="142">
        <v>2.0596654545454545</v>
      </c>
      <c r="L42" s="141">
        <v>2.7066758800000001</v>
      </c>
      <c r="M42" s="141">
        <v>2.6871082075151516</v>
      </c>
      <c r="N42" s="141">
        <v>3.3348757999999998</v>
      </c>
      <c r="O42" s="141">
        <v>3.3227209667878785</v>
      </c>
      <c r="P42" s="139">
        <v>3602.46</v>
      </c>
      <c r="Q42" s="138">
        <f>(P42/P41)-1</f>
        <v>1.993171123933335E-2</v>
      </c>
      <c r="R42" s="140">
        <f>P42/P38-1</f>
        <v>5.8385947181474496E-2</v>
      </c>
      <c r="S42" s="139">
        <v>510.25200000000001</v>
      </c>
      <c r="T42" s="138">
        <f>(S42/S41)-1</f>
        <v>6.8034190732513267E-3</v>
      </c>
      <c r="U42" s="140">
        <f>S42/S38-1</f>
        <v>7.818244825167131E-2</v>
      </c>
      <c r="V42" s="139">
        <v>566.01800000000003</v>
      </c>
      <c r="W42" s="138">
        <f>(V42/V41)-1</f>
        <v>3.3414106247995345E-3</v>
      </c>
      <c r="X42" s="137">
        <f>(V42/V38-1)</f>
        <v>8.6333931501722638E-2</v>
      </c>
      <c r="Y42" s="139">
        <v>231.221</v>
      </c>
      <c r="Z42" s="138">
        <f>(Y42/Y41)-1</f>
        <v>8.9171698807444244E-4</v>
      </c>
      <c r="AA42" s="137">
        <f>(Y42/Y38)-1</f>
        <v>1.7595049796895523E-2</v>
      </c>
      <c r="AB42" s="133">
        <v>1271711</v>
      </c>
      <c r="AC42" s="133">
        <f>SUM(AB39:AB42)</f>
        <v>4814760</v>
      </c>
      <c r="AD42" s="133">
        <v>790457</v>
      </c>
      <c r="AE42" s="133">
        <v>2956835</v>
      </c>
      <c r="AF42" s="136">
        <v>5.5</v>
      </c>
      <c r="AG42" s="136" t="s">
        <v>9</v>
      </c>
    </row>
    <row r="43" spans="1:33" s="134" customFormat="1" ht="15.75" customHeight="1">
      <c r="A43" s="127">
        <f>EDATE(A42,3)</f>
        <v>41334</v>
      </c>
      <c r="B43" s="126" t="s">
        <v>110</v>
      </c>
      <c r="C43" s="125">
        <v>167.63140000000001</v>
      </c>
      <c r="D43" s="124">
        <f ca="1">AVERAGE(OFFSET($C$1,MATCH(EDATE(A43,0),$A$1:$A$300,0)-1,,IF(MONTH($A43)=3,-1,IF(MONTH($A43)=6,-2,IF(MONTH($A43)=9,-3,-4)))))/AVERAGE(OFFSET($C$1,MATCH(EDATE(A43,-12),$A$1:$A$300,0)-1,,IF(MONTH($A43)=3,-1,IF(MONTH($A43)=6,-2,IF(MONTH($A43)=9,-3,-4)))))-1</f>
        <v>2.721109278219136E-2</v>
      </c>
      <c r="E43" s="124">
        <f>AVERAGE(C40:C43)/AVERAGE(C36:C39)-1</f>
        <v>2.1684910170443272E-2</v>
      </c>
      <c r="F43" s="124">
        <f>C43/C39-1</f>
        <v>2.721109278219136E-2</v>
      </c>
      <c r="G43" s="124">
        <v>5.0665389933552962E-3</v>
      </c>
      <c r="H43" s="131">
        <v>7.2499999999999995E-2</v>
      </c>
      <c r="I43" s="130">
        <v>7.2499999999999995E-2</v>
      </c>
      <c r="J43" s="119">
        <v>2.0217000000000001</v>
      </c>
      <c r="K43" s="129">
        <v>1.9953666666666667</v>
      </c>
      <c r="L43" s="128">
        <v>2.5910107200000003</v>
      </c>
      <c r="M43" s="128">
        <v>2.6240401911111109</v>
      </c>
      <c r="N43" s="128">
        <v>3.07156881</v>
      </c>
      <c r="O43" s="128">
        <v>3.0737293255555556</v>
      </c>
      <c r="P43" s="122">
        <v>3672.42</v>
      </c>
      <c r="Q43" s="121">
        <f>(P43/P42)-1</f>
        <v>1.94200629569794E-2</v>
      </c>
      <c r="R43" s="123">
        <f>P43/P39-1</f>
        <v>6.588765923358908E-2</v>
      </c>
      <c r="S43" s="122">
        <v>514.52599999999995</v>
      </c>
      <c r="T43" s="121">
        <f>(S43/S42)-1</f>
        <v>8.376253302289749E-3</v>
      </c>
      <c r="U43" s="120">
        <f>S43/S39-1</f>
        <v>8.0560140791236634E-2</v>
      </c>
      <c r="V43" s="122">
        <v>567.89200000000005</v>
      </c>
      <c r="W43" s="121">
        <f>(V43/V42)-1</f>
        <v>3.3108487715938217E-3</v>
      </c>
      <c r="X43" s="120">
        <f>(V43/V39-1)</f>
        <v>8.9004713525786538E-2</v>
      </c>
      <c r="Y43" s="122">
        <v>232.28200000000001</v>
      </c>
      <c r="Z43" s="121">
        <f>(Y43/Y42)-1</f>
        <v>4.5886835538295756E-3</v>
      </c>
      <c r="AA43" s="120">
        <f>(Y43/Y39)-1</f>
        <v>1.5187472411246183E-2</v>
      </c>
      <c r="AB43" s="92">
        <v>1241614</v>
      </c>
      <c r="AC43" s="92">
        <f>SUM(AB40:AB43)</f>
        <v>4926900</v>
      </c>
      <c r="AD43" s="92">
        <v>777713</v>
      </c>
      <c r="AE43" s="92">
        <v>3039847</v>
      </c>
      <c r="AF43" s="119">
        <v>5</v>
      </c>
      <c r="AG43" s="119" t="s">
        <v>9</v>
      </c>
    </row>
    <row r="44" spans="1:33" s="134" customFormat="1" ht="15.75" customHeight="1">
      <c r="A44" s="127">
        <f>EDATE(A43,3)</f>
        <v>41426</v>
      </c>
      <c r="B44" s="126" t="s">
        <v>109</v>
      </c>
      <c r="C44" s="125">
        <v>174.72649999999999</v>
      </c>
      <c r="D44" s="124">
        <f ca="1">AVERAGE(OFFSET($C$1,MATCH(EDATE(A44,0),$A$1:$A$300,0)-1,,IF(MONTH($A44)=3,-1,IF(MONTH($A44)=6,-2,IF(MONTH($A44)=9,-3,-4)))))/AVERAGE(OFFSET($C$1,MATCH(EDATE(A44,-12),$A$1:$A$300,0)-1,,IF(MONTH($A44)=3,-1,IF(MONTH($A44)=6,-2,IF(MONTH($A44)=9,-3,-4)))))-1</f>
        <v>3.3808549174451974E-2</v>
      </c>
      <c r="E44" s="124">
        <f>AVERAGE(C41:C44)/AVERAGE(C37:C40)-1</f>
        <v>2.9284678007246656E-2</v>
      </c>
      <c r="F44" s="124">
        <f>C44/C40-1</f>
        <v>4.0218251960159712E-2</v>
      </c>
      <c r="G44" s="124">
        <v>1.4315693163351684E-2</v>
      </c>
      <c r="H44" s="131">
        <v>0.08</v>
      </c>
      <c r="I44" s="130">
        <v>7.8333333333333324E-2</v>
      </c>
      <c r="J44" s="119">
        <v>2.2317</v>
      </c>
      <c r="K44" s="129">
        <v>2.0712999999999999</v>
      </c>
      <c r="L44" s="128">
        <v>2.9034416999999997</v>
      </c>
      <c r="M44" s="128">
        <v>2.7049106699999999</v>
      </c>
      <c r="N44" s="128">
        <v>3.3950852100000004</v>
      </c>
      <c r="O44" s="128">
        <v>3.1720578633333334</v>
      </c>
      <c r="P44" s="122">
        <v>3715.92</v>
      </c>
      <c r="Q44" s="121">
        <f>(P44/P43)-1</f>
        <v>1.1845050402731649E-2</v>
      </c>
      <c r="R44" s="123">
        <f>P44/P40-1</f>
        <v>6.6959158358983917E-2</v>
      </c>
      <c r="S44" s="122">
        <v>519.15300000000002</v>
      </c>
      <c r="T44" s="121">
        <f>(S44/S43)-1</f>
        <v>8.9927428351532779E-3</v>
      </c>
      <c r="U44" s="120">
        <f>S44/S40-1</f>
        <v>6.3093078211581277E-2</v>
      </c>
      <c r="V44" s="122">
        <v>569.34499999999991</v>
      </c>
      <c r="W44" s="121">
        <f>(V44/V43)-1</f>
        <v>2.5585850830789347E-3</v>
      </c>
      <c r="X44" s="120">
        <f>(V44/V40-1)</f>
        <v>6.1011244749406224E-2</v>
      </c>
      <c r="Y44" s="122">
        <v>232.44499999999999</v>
      </c>
      <c r="Z44" s="121">
        <f>(Y44/Y43)-1</f>
        <v>7.0173323804678667E-4</v>
      </c>
      <c r="AA44" s="120">
        <f>(Y44/Y40)-1</f>
        <v>1.7157935271568725E-2</v>
      </c>
      <c r="AB44" s="92">
        <v>1322580</v>
      </c>
      <c r="AC44" s="92">
        <f>SUM(AB41:AB44)</f>
        <v>5066354</v>
      </c>
      <c r="AD44" s="92">
        <v>805985</v>
      </c>
      <c r="AE44" s="92">
        <v>3127706</v>
      </c>
      <c r="AF44" s="119">
        <v>5</v>
      </c>
      <c r="AG44" s="119" t="s">
        <v>9</v>
      </c>
    </row>
    <row r="45" spans="1:33" s="134" customFormat="1" ht="15.75" customHeight="1">
      <c r="A45" s="127">
        <f>EDATE(A44,3)</f>
        <v>41518</v>
      </c>
      <c r="B45" s="126" t="s">
        <v>108</v>
      </c>
      <c r="C45" s="125">
        <v>178.41589999999999</v>
      </c>
      <c r="D45" s="124">
        <f ca="1">AVERAGE(OFFSET($C$1,MATCH(EDATE(A45,0),$A$1:$A$300,0)-1,,IF(MONTH($A45)=3,-1,IF(MONTH($A45)=6,-2,IF(MONTH($A45)=9,-3,-4)))))/AVERAGE(OFFSET($C$1,MATCH(EDATE(A45,-12),$A$1:$A$300,0)-1,,IF(MONTH($A45)=3,-1,IF(MONTH($A45)=6,-2,IF(MONTH($A45)=9,-3,-4)))))-1</f>
        <v>3.1669570199256203E-2</v>
      </c>
      <c r="E45" s="124">
        <f>AVERAGE(C42:C45)/AVERAGE(C38:C41)-1</f>
        <v>2.996314102301989E-2</v>
      </c>
      <c r="F45" s="124">
        <f>C45/C41-1</f>
        <v>2.7589825463526063E-2</v>
      </c>
      <c r="G45" s="124">
        <v>4.5908103142946466E-3</v>
      </c>
      <c r="H45" s="131">
        <v>0.09</v>
      </c>
      <c r="I45" s="130">
        <v>8.8333333333333333E-2</v>
      </c>
      <c r="J45" s="119">
        <v>2.2170000000000001</v>
      </c>
      <c r="K45" s="129">
        <v>2.2888913702239786</v>
      </c>
      <c r="L45" s="128">
        <v>2.9989359000000002</v>
      </c>
      <c r="M45" s="128">
        <v>3.0557462756280191</v>
      </c>
      <c r="N45" s="128">
        <v>3.5884361999999999</v>
      </c>
      <c r="O45" s="128">
        <v>3.578071286313131</v>
      </c>
      <c r="P45" s="122">
        <v>3738.99</v>
      </c>
      <c r="Q45" s="121">
        <f>(P45/P44)-1</f>
        <v>6.2084221404119511E-3</v>
      </c>
      <c r="R45" s="123">
        <f>P45/P41-1</f>
        <v>5.858620748231913E-2</v>
      </c>
      <c r="S45" s="122">
        <v>529.08500000000004</v>
      </c>
      <c r="T45" s="121">
        <f>(S45/S44)-1</f>
        <v>1.9131161719184941E-2</v>
      </c>
      <c r="U45" s="123">
        <f>S45/S41-1</f>
        <v>4.3963741406934487E-2</v>
      </c>
      <c r="V45" s="122">
        <v>583.92600000000004</v>
      </c>
      <c r="W45" s="121">
        <f>(V45/V44)-1</f>
        <v>2.5610130939939912E-2</v>
      </c>
      <c r="X45" s="120">
        <f>(V45/V41-1)</f>
        <v>3.5085697876209965E-2</v>
      </c>
      <c r="Y45" s="122">
        <v>233.54400000000001</v>
      </c>
      <c r="Z45" s="121">
        <f>(Y45/Y44)-1</f>
        <v>4.7280001720837461E-3</v>
      </c>
      <c r="AA45" s="120">
        <f>(Y45/Y41)-1</f>
        <v>1.0947341081747997E-2</v>
      </c>
      <c r="AB45" s="92">
        <v>1354134</v>
      </c>
      <c r="AC45" s="92">
        <f>SUM(AB42:AB45)</f>
        <v>5190039</v>
      </c>
      <c r="AD45" s="92">
        <v>833145</v>
      </c>
      <c r="AE45" s="92">
        <v>3207300</v>
      </c>
      <c r="AF45" s="119">
        <v>5</v>
      </c>
      <c r="AG45" s="119" t="s">
        <v>9</v>
      </c>
    </row>
    <row r="46" spans="1:33" s="135" customFormat="1" ht="15.75" customHeight="1">
      <c r="A46" s="118">
        <f>EDATE(A45,3)</f>
        <v>41609</v>
      </c>
      <c r="B46" s="117" t="s">
        <v>107</v>
      </c>
      <c r="C46" s="116">
        <v>176.2611</v>
      </c>
      <c r="D46" s="115">
        <f ca="1">AVERAGE(OFFSET($C$1,MATCH(EDATE(A46,0),$A$1:$A$300,0)-1,,IF(MONTH($A46)=3,-1,IF(MONTH($A46)=6,-2,IF(MONTH($A46)=9,-3,-4)))))/AVERAGE(OFFSET($C$1,MATCH(EDATE(A46,-12),$A$1:$A$300,0)-1,,IF(MONTH($A46)=3,-1,IF(MONTH($A46)=6,-2,IF(MONTH($A46)=9,-3,-4)))))-1</f>
        <v>3.0048269457775278E-2</v>
      </c>
      <c r="E46" s="115">
        <f>AVERAGE(C43:C46)/AVERAGE(C39:C42)-1</f>
        <v>3.0048269457775278E-2</v>
      </c>
      <c r="F46" s="115">
        <f>C46/C42-1</f>
        <v>2.5287673240891539E-2</v>
      </c>
      <c r="G46" s="115">
        <v>1.5570803347964013E-3</v>
      </c>
      <c r="H46" s="144">
        <v>0.1</v>
      </c>
      <c r="I46" s="143">
        <v>9.8333333333333342E-2</v>
      </c>
      <c r="J46" s="136">
        <v>2.3620999999999999</v>
      </c>
      <c r="K46" s="142">
        <v>2.2843666666666667</v>
      </c>
      <c r="L46" s="141">
        <v>3.2462340300000001</v>
      </c>
      <c r="M46" s="141">
        <v>3.1157238422222227</v>
      </c>
      <c r="N46" s="141">
        <v>3.9109289700000001</v>
      </c>
      <c r="O46" s="141">
        <v>3.7284671277777779</v>
      </c>
      <c r="P46" s="139">
        <v>3815.39</v>
      </c>
      <c r="Q46" s="138">
        <f>(P46/P45)-1</f>
        <v>2.043332557722799E-2</v>
      </c>
      <c r="R46" s="140">
        <f>P46/P42-1</f>
        <v>5.910683255331084E-2</v>
      </c>
      <c r="S46" s="139">
        <v>538.37</v>
      </c>
      <c r="T46" s="138">
        <f>(S46/S45)-1</f>
        <v>1.7549165067994643E-2</v>
      </c>
      <c r="U46" s="140">
        <f>S46/S42-1</f>
        <v>5.5106104434671455E-2</v>
      </c>
      <c r="V46" s="139">
        <v>595</v>
      </c>
      <c r="W46" s="138">
        <f>(V46/V45)-1</f>
        <v>1.896473183245817E-2</v>
      </c>
      <c r="X46" s="137">
        <f>(V46/V42-1)</f>
        <v>5.1203318622375926E-2</v>
      </c>
      <c r="Y46" s="139">
        <v>234.71899999999999</v>
      </c>
      <c r="Z46" s="138">
        <f>(Y46/Y45)-1</f>
        <v>5.0311718562667807E-3</v>
      </c>
      <c r="AA46" s="137">
        <f>(Y46/Y42)-1</f>
        <v>1.5128383667573297E-2</v>
      </c>
      <c r="AB46" s="133">
        <v>1413291</v>
      </c>
      <c r="AC46" s="133">
        <f>SUM(AB43:AB46)</f>
        <v>5331619</v>
      </c>
      <c r="AD46" s="133">
        <v>873580</v>
      </c>
      <c r="AE46" s="133">
        <v>3290423</v>
      </c>
      <c r="AF46" s="136">
        <v>5</v>
      </c>
      <c r="AG46" s="136" t="s">
        <v>9</v>
      </c>
    </row>
    <row r="47" spans="1:33" s="134" customFormat="1" ht="15.75" customHeight="1">
      <c r="A47" s="127">
        <f>EDATE(A46,3)</f>
        <v>41699</v>
      </c>
      <c r="B47" s="126" t="s">
        <v>106</v>
      </c>
      <c r="C47" s="125">
        <v>173.44710000000001</v>
      </c>
      <c r="D47" s="124">
        <f ca="1">AVERAGE(OFFSET($C$1,MATCH(EDATE(A47,0),$A$1:$A$300,0)-1,,IF(MONTH($A47)=3,-1,IF(MONTH($A47)=6,-2,IF(MONTH($A47)=9,-3,-4)))))/AVERAGE(OFFSET($C$1,MATCH(EDATE(A47,-12),$A$1:$A$300,0)-1,,IF(MONTH($A47)=3,-1,IF(MONTH($A47)=6,-2,IF(MONTH($A47)=9,-3,-4)))))-1</f>
        <v>3.469338083437834E-2</v>
      </c>
      <c r="E47" s="124">
        <f>AVERAGE(C44:C47)/AVERAGE(C40:C43)-1</f>
        <v>3.1871190404112459E-2</v>
      </c>
      <c r="F47" s="124">
        <f>C47/C43-1</f>
        <v>3.469338083437834E-2</v>
      </c>
      <c r="G47" s="124">
        <v>8.1922439387813739E-3</v>
      </c>
      <c r="H47" s="131">
        <v>0.1075</v>
      </c>
      <c r="I47" s="130">
        <v>0.10666666666666666</v>
      </c>
      <c r="J47" s="119">
        <v>2.2719</v>
      </c>
      <c r="K47" s="129">
        <v>2.3631333333333333</v>
      </c>
      <c r="L47" s="128">
        <v>3.12817911</v>
      </c>
      <c r="M47" s="128">
        <v>3.2341055088888884</v>
      </c>
      <c r="N47" s="128">
        <v>3.7854397799999999</v>
      </c>
      <c r="O47" s="128">
        <v>3.9264248044444447</v>
      </c>
      <c r="P47" s="122">
        <v>3898.38</v>
      </c>
      <c r="Q47" s="121">
        <f>(P47/P46)-1</f>
        <v>2.1751380592809788E-2</v>
      </c>
      <c r="R47" s="123">
        <f>P47/P43-1</f>
        <v>6.1528910091982913E-2</v>
      </c>
      <c r="S47" s="122">
        <v>552.08699999999999</v>
      </c>
      <c r="T47" s="121">
        <f>(S47/S46)-1</f>
        <v>2.5478759960621877E-2</v>
      </c>
      <c r="U47" s="120">
        <f>S47/S43-1</f>
        <v>7.3001170008901495E-2</v>
      </c>
      <c r="V47" s="122">
        <v>611.58299999999997</v>
      </c>
      <c r="W47" s="121">
        <f>(V47/V46)-1</f>
        <v>2.7870588235294091E-2</v>
      </c>
      <c r="X47" s="120">
        <f>(V47/V43-1)</f>
        <v>7.6935403210469433E-2</v>
      </c>
      <c r="Y47" s="122">
        <v>236.02799999999999</v>
      </c>
      <c r="Z47" s="121">
        <f>(Y47/Y46)-1</f>
        <v>5.5768812920982125E-3</v>
      </c>
      <c r="AA47" s="120">
        <f>(Y47/Y43)-1</f>
        <v>1.6126949139408042E-2</v>
      </c>
      <c r="AB47" s="92">
        <v>1385981</v>
      </c>
      <c r="AC47" s="92">
        <f>SUM(AB44:AB47)</f>
        <v>5475986</v>
      </c>
      <c r="AD47" s="92">
        <v>873828</v>
      </c>
      <c r="AE47" s="92">
        <v>3386538</v>
      </c>
      <c r="AF47" s="119">
        <v>5</v>
      </c>
      <c r="AG47" s="119" t="s">
        <v>9</v>
      </c>
    </row>
    <row r="48" spans="1:33" s="134" customFormat="1" ht="15.75" customHeight="1">
      <c r="A48" s="127">
        <f>EDATE(A47,3)</f>
        <v>41791</v>
      </c>
      <c r="B48" s="126" t="s">
        <v>105</v>
      </c>
      <c r="C48" s="125">
        <v>173.96600000000001</v>
      </c>
      <c r="D48" s="124">
        <f ca="1">AVERAGE(OFFSET($C$1,MATCH(EDATE(A48,0),$A$1:$A$300,0)-1,,IF(MONTH($A48)=3,-1,IF(MONTH($A48)=6,-2,IF(MONTH($A48)=9,-3,-4)))))/AVERAGE(OFFSET($C$1,MATCH(EDATE(A48,-12),$A$1:$A$300,0)-1,,IF(MONTH($A48)=3,-1,IF(MONTH($A48)=6,-2,IF(MONTH($A48)=9,-3,-4)))))-1</f>
        <v>1.476583423370692E-2</v>
      </c>
      <c r="E48" s="124">
        <f>AVERAGE(C45:C48)/AVERAGE(C41:C44)-1</f>
        <v>2.0632149595586569E-2</v>
      </c>
      <c r="F48" s="124">
        <f>C48/C44-1</f>
        <v>-4.3525166474460697E-3</v>
      </c>
      <c r="G48" s="124">
        <v>-1.4438489335305782E-2</v>
      </c>
      <c r="H48" s="131">
        <v>0.11</v>
      </c>
      <c r="I48" s="130">
        <v>0.11</v>
      </c>
      <c r="J48" s="119">
        <v>2.2143000000000002</v>
      </c>
      <c r="K48" s="129">
        <v>2.2289999999999996</v>
      </c>
      <c r="L48" s="128">
        <v>3.0318195600000002</v>
      </c>
      <c r="M48" s="128">
        <v>3.0607141999999996</v>
      </c>
      <c r="N48" s="128">
        <v>3.7877815799999999</v>
      </c>
      <c r="O48" s="128">
        <v>3.7695361999999992</v>
      </c>
      <c r="P48" s="122">
        <v>3958.32</v>
      </c>
      <c r="Q48" s="121">
        <f>(P48/P47)-1</f>
        <v>1.5375617564219013E-2</v>
      </c>
      <c r="R48" s="123">
        <f>P48/P44-1</f>
        <v>6.5232836013692452E-2</v>
      </c>
      <c r="S48" s="122">
        <v>551.55399999999997</v>
      </c>
      <c r="T48" s="121">
        <f>(S48/S47)-1</f>
        <v>-9.654275503679921E-4</v>
      </c>
      <c r="U48" s="120">
        <f>S48/S44-1</f>
        <v>6.2411273747815965E-2</v>
      </c>
      <c r="V48" s="122">
        <v>603.59400000000005</v>
      </c>
      <c r="W48" s="121">
        <f>(V48/V47)-1</f>
        <v>-1.3062822217098757E-2</v>
      </c>
      <c r="X48" s="120">
        <f>(V48/V44-1)</f>
        <v>6.0155090498731356E-2</v>
      </c>
      <c r="Y48" s="122">
        <v>237.23099999999999</v>
      </c>
      <c r="Z48" s="121">
        <f>(Y48/Y47)-1</f>
        <v>5.0968529157557896E-3</v>
      </c>
      <c r="AA48" s="120">
        <f>(Y48/Y44)-1</f>
        <v>2.0589816945944195E-2</v>
      </c>
      <c r="AB48" s="92">
        <v>1422322</v>
      </c>
      <c r="AC48" s="92">
        <f>SUM(AB45:AB48)</f>
        <v>5575728</v>
      </c>
      <c r="AD48" s="92">
        <v>888391</v>
      </c>
      <c r="AE48" s="92">
        <v>3468944</v>
      </c>
      <c r="AF48" s="119">
        <v>5</v>
      </c>
      <c r="AG48" s="119" t="s">
        <v>9</v>
      </c>
    </row>
    <row r="49" spans="1:33" s="134" customFormat="1" ht="15.75" customHeight="1">
      <c r="A49" s="127">
        <f>EDATE(A48,3)</f>
        <v>41883</v>
      </c>
      <c r="B49" s="126" t="s">
        <v>104</v>
      </c>
      <c r="C49" s="125">
        <v>177.27610000000001</v>
      </c>
      <c r="D49" s="124">
        <f ca="1">AVERAGE(OFFSET($C$1,MATCH(EDATE(A49,0),$A$1:$A$300,0)-1,,IF(MONTH($A49)=3,-1,IF(MONTH($A49)=6,-2,IF(MONTH($A49)=9,-3,-4)))))/AVERAGE(OFFSET($C$1,MATCH(EDATE(A49,-12),$A$1:$A$300,0)-1,,IF(MONTH($A49)=3,-1,IF(MONTH($A49)=6,-2,IF(MONTH($A49)=9,-3,-4)))))-1</f>
        <v>7.5184273863240225E-3</v>
      </c>
      <c r="E49" s="124">
        <f>AVERAGE(C46:C49)/AVERAGE(C42:C45)-1</f>
        <v>1.1928465299508861E-2</v>
      </c>
      <c r="F49" s="124">
        <f>C49/C45-1</f>
        <v>-6.3884440792552066E-3</v>
      </c>
      <c r="G49" s="124">
        <v>-6.4791132782360261E-4</v>
      </c>
      <c r="H49" s="131">
        <v>0.11</v>
      </c>
      <c r="I49" s="130">
        <v>0.11</v>
      </c>
      <c r="J49" s="119">
        <v>2.4468999999999999</v>
      </c>
      <c r="K49" s="129">
        <v>2.2754666666666665</v>
      </c>
      <c r="L49" s="128">
        <v>3.09067939</v>
      </c>
      <c r="M49" s="128">
        <v>2.9697115466666664</v>
      </c>
      <c r="N49" s="128">
        <v>3.9671589699999998</v>
      </c>
      <c r="O49" s="128">
        <v>3.769462231111111</v>
      </c>
      <c r="P49" s="122">
        <v>3991.24</v>
      </c>
      <c r="Q49" s="121">
        <f>(P49/P48)-1</f>
        <v>8.3166595929584641E-3</v>
      </c>
      <c r="R49" s="123">
        <f>P49/P45-1</f>
        <v>6.7464743152562567E-2</v>
      </c>
      <c r="S49" s="122">
        <v>547.83900000000006</v>
      </c>
      <c r="T49" s="121">
        <f>(S49/S48)-1</f>
        <v>-6.7355145643036574E-3</v>
      </c>
      <c r="U49" s="123">
        <f>S49/S45-1</f>
        <v>3.5446100343045073E-2</v>
      </c>
      <c r="V49" s="122">
        <v>594.97</v>
      </c>
      <c r="W49" s="121">
        <f>(V49/V48)-1</f>
        <v>-1.4287749712555198E-2</v>
      </c>
      <c r="X49" s="120">
        <f>(V49/V45-1)</f>
        <v>1.8913355459424519E-2</v>
      </c>
      <c r="Y49" s="122">
        <v>237.477</v>
      </c>
      <c r="Z49" s="121">
        <f>(Y49/Y48)-1</f>
        <v>1.0369639718250667E-3</v>
      </c>
      <c r="AA49" s="120">
        <f>(Y49/Y45)-1</f>
        <v>1.6840509711232077E-2</v>
      </c>
      <c r="AB49" s="92">
        <v>1462125</v>
      </c>
      <c r="AC49" s="92">
        <f>SUM(AB46:AB49)</f>
        <v>5683719</v>
      </c>
      <c r="AD49" s="92">
        <v>912055</v>
      </c>
      <c r="AE49" s="92">
        <v>3547854</v>
      </c>
      <c r="AF49" s="119">
        <v>5</v>
      </c>
      <c r="AG49" s="119" t="s">
        <v>9</v>
      </c>
    </row>
    <row r="50" spans="1:33" s="135" customFormat="1" ht="15.75" customHeight="1">
      <c r="A50" s="118">
        <f>EDATE(A49,3)</f>
        <v>41974</v>
      </c>
      <c r="B50" s="117" t="s">
        <v>103</v>
      </c>
      <c r="C50" s="116">
        <v>175.85830000000001</v>
      </c>
      <c r="D50" s="115">
        <f ca="1">AVERAGE(OFFSET($C$1,MATCH(EDATE(A50,0),$A$1:$A$300,0)-1,,IF(MONTH($A50)=3,-1,IF(MONTH($A50)=6,-2,IF(MONTH($A50)=9,-3,-4)))))/AVERAGE(OFFSET($C$1,MATCH(EDATE(A50,-12),$A$1:$A$300,0)-1,,IF(MONTH($A50)=3,-1,IF(MONTH($A50)=6,-2,IF(MONTH($A50)=9,-3,-4)))))-1</f>
        <v>5.0393459495359227E-3</v>
      </c>
      <c r="E50" s="115">
        <f>AVERAGE(C47:C50)/AVERAGE(C43:C46)-1</f>
        <v>5.0393459495359227E-3</v>
      </c>
      <c r="F50" s="115">
        <f>C50/C46-1</f>
        <v>-2.2852461490368015E-3</v>
      </c>
      <c r="G50" s="115">
        <v>5.2038374184315561E-3</v>
      </c>
      <c r="H50" s="144">
        <v>0.11749999999999999</v>
      </c>
      <c r="I50" s="143">
        <v>0.11416666666666667</v>
      </c>
      <c r="J50" s="136">
        <v>2.6576</v>
      </c>
      <c r="K50" s="142">
        <v>2.5491333333333337</v>
      </c>
      <c r="L50" s="141">
        <v>3.2151644799999999</v>
      </c>
      <c r="M50" s="141">
        <v>3.1503039444444449</v>
      </c>
      <c r="N50" s="141">
        <v>4.1397435200000006</v>
      </c>
      <c r="O50" s="141">
        <v>4.0120809533333341</v>
      </c>
      <c r="P50" s="139">
        <v>4059.86</v>
      </c>
      <c r="Q50" s="138">
        <f>(P50/P49)-1</f>
        <v>1.7192651907677936E-2</v>
      </c>
      <c r="R50" s="140">
        <f>P50/P46-1</f>
        <v>6.4074707959081545E-2</v>
      </c>
      <c r="S50" s="139">
        <v>558.21299999999997</v>
      </c>
      <c r="T50" s="138">
        <f>(S50/S49)-1</f>
        <v>1.8936220312901986E-2</v>
      </c>
      <c r="U50" s="140">
        <f>Brasil!Q24</f>
        <v>3.6857551498040264E-2</v>
      </c>
      <c r="V50" s="139">
        <v>607.65599999999995</v>
      </c>
      <c r="W50" s="138">
        <f>(V50/V49)-1</f>
        <v>2.1322083466393194E-2</v>
      </c>
      <c r="X50" s="137">
        <f>(V50/V46-1)</f>
        <v>2.127058823529393E-2</v>
      </c>
      <c r="Y50" s="139">
        <v>236.25200000000001</v>
      </c>
      <c r="Z50" s="138">
        <f>(Y50/Y49)-1</f>
        <v>-5.158394286604584E-3</v>
      </c>
      <c r="AA50" s="137">
        <f>(Y50/Y46)-1</f>
        <v>6.5312139196231911E-3</v>
      </c>
      <c r="AB50" s="133">
        <v>1508525</v>
      </c>
      <c r="AC50" s="133">
        <f>SUM(AB47:AB50)</f>
        <v>5778953</v>
      </c>
      <c r="AD50" s="133">
        <v>964130</v>
      </c>
      <c r="AE50" s="133">
        <v>3638404</v>
      </c>
      <c r="AF50" s="136">
        <v>5</v>
      </c>
      <c r="AG50" s="136" t="s">
        <v>9</v>
      </c>
    </row>
    <row r="51" spans="1:33" s="134" customFormat="1" ht="15.75" customHeight="1">
      <c r="A51" s="127">
        <f>EDATE(A50,3)</f>
        <v>42064</v>
      </c>
      <c r="B51" s="126" t="s">
        <v>102</v>
      </c>
      <c r="C51" s="125">
        <v>170.63829999999999</v>
      </c>
      <c r="D51" s="124">
        <f ca="1">AVERAGE(OFFSET($C$1,MATCH(EDATE(A51,0),$A$1:$A$300,0)-1,,IF(MONTH($A51)=3,-1,IF(MONTH($A51)=6,-2,IF(MONTH($A51)=9,-3,-4)))))/AVERAGE(OFFSET($C$1,MATCH(EDATE(A51,-12),$A$1:$A$300,0)-1,,IF(MONTH($A51)=3,-1,IF(MONTH($A51)=6,-2,IF(MONTH($A51)=9,-3,-4)))))-1</f>
        <v>-1.6193986523845183E-2</v>
      </c>
      <c r="E51" s="124">
        <f>AVERAGE(C48:C51)/AVERAGE(C44:C47)-1</f>
        <v>-7.2730961601226163E-3</v>
      </c>
      <c r="F51" s="124">
        <f>C51/C47-1</f>
        <v>-1.6193986523845183E-2</v>
      </c>
      <c r="G51" s="124">
        <v>-8.0901531881742983E-3</v>
      </c>
      <c r="H51" s="131">
        <v>0.1275</v>
      </c>
      <c r="I51" s="130">
        <v>0.12416666666666666</v>
      </c>
      <c r="J51" s="119">
        <v>3.1966999999999999</v>
      </c>
      <c r="K51" s="129">
        <v>2.8656666666666664</v>
      </c>
      <c r="L51" s="128">
        <v>3.4303787699999995</v>
      </c>
      <c r="M51" s="128">
        <v>3.1730571777777774</v>
      </c>
      <c r="N51" s="128">
        <v>4.7368700600000002</v>
      </c>
      <c r="O51" s="128">
        <v>4.3286850222222215</v>
      </c>
      <c r="P51" s="122">
        <v>4215.26</v>
      </c>
      <c r="Q51" s="121">
        <f>(P51/P50)-1</f>
        <v>3.8277181971792196E-2</v>
      </c>
      <c r="R51" s="123">
        <f>P51/P47-1</f>
        <v>8.1285046609104405E-2</v>
      </c>
      <c r="S51" s="122">
        <v>569.53599999999994</v>
      </c>
      <c r="T51" s="121">
        <f>(S51/S50)-1</f>
        <v>2.0284371736236873E-2</v>
      </c>
      <c r="U51" s="120">
        <f>S51/S47-1</f>
        <v>3.1605525940657797E-2</v>
      </c>
      <c r="V51" s="122">
        <v>616.15700000000004</v>
      </c>
      <c r="W51" s="121">
        <f>(V51/V50)-1</f>
        <v>1.3989823189436201E-2</v>
      </c>
      <c r="X51" s="120">
        <f>(V51/V47-1)</f>
        <v>7.4789521618490173E-3</v>
      </c>
      <c r="Y51" s="122">
        <v>235.976</v>
      </c>
      <c r="Z51" s="121">
        <f>(Y51/Y50)-1</f>
        <v>-1.168244078357028E-3</v>
      </c>
      <c r="AA51" s="120">
        <f>(Y51/Y47)-1</f>
        <v>-2.2031284423873476E-4</v>
      </c>
      <c r="AB51" s="92">
        <v>1456659</v>
      </c>
      <c r="AC51" s="92">
        <f>SUM(AB48:AB51)</f>
        <v>5849631</v>
      </c>
      <c r="AD51" s="92">
        <v>936567</v>
      </c>
      <c r="AE51" s="92">
        <v>3701143</v>
      </c>
      <c r="AF51" s="119">
        <v>5.5</v>
      </c>
      <c r="AG51" s="119" t="s">
        <v>9</v>
      </c>
    </row>
    <row r="52" spans="1:33" s="134" customFormat="1" ht="15.75" customHeight="1">
      <c r="A52" s="127">
        <f>EDATE(A51,3)</f>
        <v>42156</v>
      </c>
      <c r="B52" s="126" t="s">
        <v>101</v>
      </c>
      <c r="C52" s="125">
        <v>169.1987</v>
      </c>
      <c r="D52" s="124">
        <f ca="1">AVERAGE(OFFSET($C$1,MATCH(EDATE(A52,0),$A$1:$A$300,0)-1,,IF(MONTH($A52)=3,-1,IF(MONTH($A52)=6,-2,IF(MONTH($A52)=9,-3,-4)))))/AVERAGE(OFFSET($C$1,MATCH(EDATE(A52,-12),$A$1:$A$300,0)-1,,IF(MONTH($A52)=3,-1,IF(MONTH($A52)=6,-2,IF(MONTH($A52)=9,-3,-4)))))-1</f>
        <v>-2.1807179982562541E-2</v>
      </c>
      <c r="E52" s="124">
        <f>AVERAGE(C49:C52)/AVERAGE(C45:C48)-1</f>
        <v>-1.2987934169702675E-2</v>
      </c>
      <c r="F52" s="124">
        <f>C52/C48-1</f>
        <v>-2.740363059448403E-2</v>
      </c>
      <c r="G52" s="124">
        <v>-2.3313774446322544E-2</v>
      </c>
      <c r="H52" s="131">
        <v>0.13750000000000001</v>
      </c>
      <c r="I52" s="130">
        <v>0.13416666666666666</v>
      </c>
      <c r="J52" s="119">
        <v>3.1029</v>
      </c>
      <c r="K52" s="129">
        <v>3.069433333333333</v>
      </c>
      <c r="L52" s="128">
        <v>3.4755582900000004</v>
      </c>
      <c r="M52" s="128">
        <v>3.4184279033333329</v>
      </c>
      <c r="N52" s="128">
        <v>4.8265609500000002</v>
      </c>
      <c r="O52" s="128">
        <v>4.7266203899999999</v>
      </c>
      <c r="P52" s="122">
        <v>4310.3900000000003</v>
      </c>
      <c r="Q52" s="121">
        <f>(P52/P51)-1</f>
        <v>2.2568002922714214E-2</v>
      </c>
      <c r="R52" s="123">
        <f>P52/P48-1</f>
        <v>8.894429960185124E-2</v>
      </c>
      <c r="S52" s="122">
        <v>582.40099999999995</v>
      </c>
      <c r="T52" s="121">
        <f>(S52/S51)-1</f>
        <v>2.2588563321721544E-2</v>
      </c>
      <c r="U52" s="120">
        <f>S52/S48-1</f>
        <v>5.5927434122497566E-2</v>
      </c>
      <c r="V52" s="122">
        <v>629.29399999999998</v>
      </c>
      <c r="W52" s="121">
        <f>(V52/V51)-1</f>
        <v>2.1320864649756466E-2</v>
      </c>
      <c r="X52" s="120">
        <f>(V52/V48-1)</f>
        <v>4.2578289379947343E-2</v>
      </c>
      <c r="Y52" s="122">
        <v>237.65700000000001</v>
      </c>
      <c r="Z52" s="121">
        <f>(Y52/Y51)-1</f>
        <v>7.1236057904193739E-3</v>
      </c>
      <c r="AA52" s="120">
        <f>(Y52/Y48)-1</f>
        <v>1.7957180975505249E-3</v>
      </c>
      <c r="AB52" s="92">
        <v>1479970</v>
      </c>
      <c r="AC52" s="92">
        <f>SUM(AB49:AB52)</f>
        <v>5907279</v>
      </c>
      <c r="AD52" s="92">
        <v>938595</v>
      </c>
      <c r="AE52" s="92">
        <v>3751347</v>
      </c>
      <c r="AF52" s="119">
        <v>6</v>
      </c>
      <c r="AG52" s="119" t="s">
        <v>9</v>
      </c>
    </row>
    <row r="53" spans="1:33" s="134" customFormat="1" ht="15.75" customHeight="1">
      <c r="A53" s="127">
        <f>EDATE(A52,3)</f>
        <v>42248</v>
      </c>
      <c r="B53" s="126" t="s">
        <v>100</v>
      </c>
      <c r="C53" s="125">
        <v>169.7191</v>
      </c>
      <c r="D53" s="124">
        <f ca="1">AVERAGE(OFFSET($C$1,MATCH(EDATE(A53,0),$A$1:$A$300,0)-1,,IF(MONTH($A53)=3,-1,IF(MONTH($A53)=6,-2,IF(MONTH($A53)=9,-3,-4)))))/AVERAGE(OFFSET($C$1,MATCH(EDATE(A53,-12),$A$1:$A$300,0)-1,,IF(MONTH($A53)=3,-1,IF(MONTH($A53)=6,-2,IF(MONTH($A53)=9,-3,-4)))))-1</f>
        <v>-2.884202686085402E-2</v>
      </c>
      <c r="E53" s="124">
        <f>AVERAGE(C50:C53)/AVERAGE(C46:C49)-1</f>
        <v>-2.2164053571273268E-2</v>
      </c>
      <c r="F53" s="124">
        <f>C53/C49-1</f>
        <v>-4.2628419736219447E-2</v>
      </c>
      <c r="G53" s="124">
        <v>-1.6539716006369165E-2</v>
      </c>
      <c r="H53" s="131">
        <v>0.14249999999999999</v>
      </c>
      <c r="I53" s="130">
        <v>0.14249999999999999</v>
      </c>
      <c r="J53" s="119">
        <v>3.9474999999999998</v>
      </c>
      <c r="K53" s="129">
        <v>3.5466000000000002</v>
      </c>
      <c r="L53" s="128">
        <v>4.4121207499999997</v>
      </c>
      <c r="M53" s="128">
        <v>3.9452378400000003</v>
      </c>
      <c r="N53" s="128">
        <v>5.9717779999999996</v>
      </c>
      <c r="O53" s="128">
        <v>5.4493509000000007</v>
      </c>
      <c r="P53" s="122">
        <v>4370.12</v>
      </c>
      <c r="Q53" s="121">
        <f>(P53/P52)-1</f>
        <v>1.3857214776389126E-2</v>
      </c>
      <c r="R53" s="123">
        <f>P53/P49-1</f>
        <v>9.4927892083663146E-2</v>
      </c>
      <c r="S53" s="122">
        <v>593.60599999999999</v>
      </c>
      <c r="T53" s="121">
        <f>(S53/S52)-1</f>
        <v>1.9239321361055328E-2</v>
      </c>
      <c r="U53" s="120">
        <f>S53/S49-1</f>
        <v>8.3540967327992322E-2</v>
      </c>
      <c r="V53" s="122">
        <v>643.41899999999998</v>
      </c>
      <c r="W53" s="121">
        <f>(V53/V52)-1</f>
        <v>2.2445788454998672E-2</v>
      </c>
      <c r="X53" s="120">
        <f>(V53/V49-1)</f>
        <v>8.1430996520832855E-2</v>
      </c>
      <c r="Y53" s="122">
        <v>237.49799999999999</v>
      </c>
      <c r="Z53" s="121">
        <f>(Y53/Y52)-1</f>
        <v>-6.6903141923035925E-4</v>
      </c>
      <c r="AA53" s="120">
        <f>(Y53/Y49)-1</f>
        <v>8.8429616341700878E-5</v>
      </c>
      <c r="AB53" s="92">
        <v>1508228</v>
      </c>
      <c r="AC53" s="92">
        <f>SUM(AB50:AB53)</f>
        <v>5953382</v>
      </c>
      <c r="AD53" s="92">
        <v>959600</v>
      </c>
      <c r="AE53" s="92">
        <v>3798892</v>
      </c>
      <c r="AF53" s="119">
        <v>6.5</v>
      </c>
      <c r="AG53" s="119" t="s">
        <v>9</v>
      </c>
    </row>
    <row r="54" spans="1:33" s="135" customFormat="1" ht="15.75" customHeight="1">
      <c r="A54" s="118">
        <f>EDATE(A53,3)</f>
        <v>42339</v>
      </c>
      <c r="B54" s="117" t="s">
        <v>99</v>
      </c>
      <c r="C54" s="116">
        <v>166.15170000000001</v>
      </c>
      <c r="D54" s="115">
        <f ca="1">AVERAGE(OFFSET($C$1,MATCH(EDATE(A54,0),$A$1:$A$300,0)-1,,IF(MONTH($A54)=3,-1,IF(MONTH($A54)=6,-2,IF(MONTH($A54)=9,-3,-4)))))/AVERAGE(OFFSET($C$1,MATCH(EDATE(A54,-12),$A$1:$A$300,0)-1,,IF(MONTH($A54)=3,-1,IF(MONTH($A54)=6,-2,IF(MONTH($A54)=9,-3,-4)))))-1</f>
        <v>-3.5457552842598106E-2</v>
      </c>
      <c r="E54" s="115">
        <f>AVERAGE(C51:C54)/AVERAGE(C47:C50)-1</f>
        <v>-3.5457552842598106E-2</v>
      </c>
      <c r="F54" s="115">
        <f>C54/C50-1</f>
        <v>-5.5195575073795244E-2</v>
      </c>
      <c r="G54" s="115">
        <v>-7.7125441540363271E-3</v>
      </c>
      <c r="H54" s="144">
        <v>0.14249999999999999</v>
      </c>
      <c r="I54" s="143">
        <v>0.14249999999999999</v>
      </c>
      <c r="J54" s="136">
        <v>3.9578000000000002</v>
      </c>
      <c r="K54" s="142">
        <v>3.8417666666666666</v>
      </c>
      <c r="L54" s="141">
        <v>4.2989623600000009</v>
      </c>
      <c r="M54" s="141">
        <v>4.1533339433333332</v>
      </c>
      <c r="N54" s="141">
        <v>5.8361718800000002</v>
      </c>
      <c r="O54" s="141">
        <v>5.7921035444444433</v>
      </c>
      <c r="P54" s="139">
        <v>4493.17</v>
      </c>
      <c r="Q54" s="138">
        <f>(P54/P53)-1</f>
        <v>2.8157121543573194E-2</v>
      </c>
      <c r="R54" s="140">
        <f>P54/P50-1</f>
        <v>0.1067302813397506</v>
      </c>
      <c r="S54" s="139">
        <v>617.04399999999998</v>
      </c>
      <c r="T54" s="138">
        <f>(S54/S53)-1</f>
        <v>3.9484102249640385E-2</v>
      </c>
      <c r="U54" s="140">
        <f>Brasil!R24</f>
        <v>0.10539166948817025</v>
      </c>
      <c r="V54" s="139">
        <v>675.71199999999999</v>
      </c>
      <c r="W54" s="138">
        <f>(V54/V53)-1</f>
        <v>5.0189689766699574E-2</v>
      </c>
      <c r="X54" s="137">
        <f>(V54/V50-1)</f>
        <v>0.11199757757678697</v>
      </c>
      <c r="Y54" s="139">
        <v>237.761</v>
      </c>
      <c r="Z54" s="138">
        <f>(Y54/Y53)-1</f>
        <v>1.1073777463388446E-3</v>
      </c>
      <c r="AA54" s="137">
        <f>(Y54/Y50)-1</f>
        <v>6.3872475153647912E-3</v>
      </c>
      <c r="AB54" s="133">
        <v>1550930</v>
      </c>
      <c r="AC54" s="133">
        <f>SUM(AB51:AB54)</f>
        <v>5995787</v>
      </c>
      <c r="AD54" s="133">
        <v>1000430</v>
      </c>
      <c r="AE54" s="133">
        <v>3835192</v>
      </c>
      <c r="AF54" s="136">
        <v>7</v>
      </c>
      <c r="AG54" s="136" t="s">
        <v>9</v>
      </c>
    </row>
    <row r="55" spans="1:33" s="134" customFormat="1" ht="15.75" customHeight="1">
      <c r="A55" s="127">
        <f>EDATE(A54,3)</f>
        <v>42430</v>
      </c>
      <c r="B55" s="126" t="s">
        <v>98</v>
      </c>
      <c r="C55" s="125">
        <v>161.87049999999999</v>
      </c>
      <c r="D55" s="124">
        <f ca="1">AVERAGE(OFFSET($C$1,MATCH(EDATE(A55,0),$A$1:$A$300,0)-1,,IF(MONTH($A55)=3,-1,IF(MONTH($A55)=6,-2,IF(MONTH($A55)=9,-3,-4)))))/AVERAGE(OFFSET($C$1,MATCH(EDATE(A55,-12),$A$1:$A$300,0)-1,,IF(MONTH($A55)=3,-1,IF(MONTH($A55)=6,-2,IF(MONTH($A55)=9,-3,-4)))))-1</f>
        <v>-5.13823684366288E-2</v>
      </c>
      <c r="E55" s="124">
        <f>AVERAGE(C52:C55)/AVERAGE(C48:C51)-1</f>
        <v>-4.4140736353021515E-2</v>
      </c>
      <c r="F55" s="124">
        <f>C55/C51-1</f>
        <v>-5.13823684366288E-2</v>
      </c>
      <c r="G55" s="124">
        <v>-1.4564531179343865E-2</v>
      </c>
      <c r="H55" s="131">
        <v>0.14249999999999999</v>
      </c>
      <c r="I55" s="130">
        <v>0.14249999999999999</v>
      </c>
      <c r="J55" s="119">
        <v>3.59</v>
      </c>
      <c r="K55" s="129">
        <v>3.9049666666666667</v>
      </c>
      <c r="L55" s="128">
        <v>4.0854199999999992</v>
      </c>
      <c r="M55" s="128">
        <v>4.3063972399999999</v>
      </c>
      <c r="N55" s="128">
        <v>5.1552399999999992</v>
      </c>
      <c r="O55" s="128">
        <v>5.5347695877777783</v>
      </c>
      <c r="P55" s="122">
        <v>4610.92</v>
      </c>
      <c r="Q55" s="121">
        <f>(P55/P54)-1</f>
        <v>2.6206442222306281E-2</v>
      </c>
      <c r="R55" s="123">
        <f>P55/P51-1</f>
        <v>9.3863723708620617E-2</v>
      </c>
      <c r="S55" s="122">
        <v>635.34900000000005</v>
      </c>
      <c r="T55" s="121">
        <f>(S55/S54)-1</f>
        <v>2.9665631624325117E-2</v>
      </c>
      <c r="U55" s="120">
        <f>(S55/S51-1)</f>
        <v>0.11555546971569863</v>
      </c>
      <c r="V55" s="122">
        <v>696.42399999999998</v>
      </c>
      <c r="W55" s="121">
        <f>(V55/V54)-1</f>
        <v>3.0652112142451227E-2</v>
      </c>
      <c r="X55" s="120">
        <f>(V55/V51-1)</f>
        <v>0.1302703694026035</v>
      </c>
      <c r="Y55" s="122">
        <v>238.08</v>
      </c>
      <c r="Z55" s="121">
        <f>(Y55/Y54)-1</f>
        <v>1.3416834552344437E-3</v>
      </c>
      <c r="AA55" s="120">
        <f>(Y55/Y51)-1</f>
        <v>8.9161609655219465E-3</v>
      </c>
      <c r="AB55" s="92">
        <v>1500299</v>
      </c>
      <c r="AC55" s="92">
        <f>SUM(AB52:AB55)</f>
        <v>6039427</v>
      </c>
      <c r="AD55" s="92">
        <v>974593</v>
      </c>
      <c r="AE55" s="92">
        <v>3873218</v>
      </c>
      <c r="AF55" s="119">
        <v>7.5</v>
      </c>
      <c r="AG55" s="119" t="s">
        <v>9</v>
      </c>
    </row>
    <row r="56" spans="1:33" s="134" customFormat="1" ht="15.75" customHeight="1">
      <c r="A56" s="127">
        <f>EDATE(A55,3)</f>
        <v>42522</v>
      </c>
      <c r="B56" s="126" t="s">
        <v>97</v>
      </c>
      <c r="C56" s="125">
        <v>163.75299999999999</v>
      </c>
      <c r="D56" s="124">
        <f ca="1">AVERAGE(OFFSET($C$1,MATCH(EDATE(A56,0),$A$1:$A$300,0)-1,,IF(MONTH($A56)=3,-1,IF(MONTH($A56)=6,-2,IF(MONTH($A56)=9,-3,-4)))))/AVERAGE(OFFSET($C$1,MATCH(EDATE(A56,-12),$A$1:$A$300,0)-1,,IF(MONTH($A56)=3,-1,IF(MONTH($A56)=6,-2,IF(MONTH($A56)=9,-3,-4)))))-1</f>
        <v>-4.1824462904274773E-2</v>
      </c>
      <c r="E56" s="124">
        <f>AVERAGE(C53:C56)/AVERAGE(C49:C52)-1</f>
        <v>-4.5423375336990701E-2</v>
      </c>
      <c r="F56" s="124">
        <f>C56/C52-1</f>
        <v>-3.2185235465757245E-2</v>
      </c>
      <c r="G56" s="124">
        <v>3.1367863521052364E-3</v>
      </c>
      <c r="H56" s="131">
        <v>0.14249999999999999</v>
      </c>
      <c r="I56" s="130">
        <v>0.14249999999999999</v>
      </c>
      <c r="J56" s="119">
        <v>3.2130000000000001</v>
      </c>
      <c r="K56" s="129">
        <v>3.5013666666666663</v>
      </c>
      <c r="L56" s="128">
        <v>3.5683578000000002</v>
      </c>
      <c r="M56" s="128">
        <v>3.9319180544444441</v>
      </c>
      <c r="N56" s="128">
        <v>4.2768243000000004</v>
      </c>
      <c r="O56" s="128">
        <v>4.9666886166666666</v>
      </c>
      <c r="P56" s="122">
        <v>4691.59</v>
      </c>
      <c r="Q56" s="121">
        <f>(P56/P55)-1</f>
        <v>1.749542390672576E-2</v>
      </c>
      <c r="R56" s="123">
        <f>P56/P52-1</f>
        <v>8.8437473175281056E-2</v>
      </c>
      <c r="S56" s="122">
        <v>653.49599999999998</v>
      </c>
      <c r="T56" s="121">
        <f>(S56/S55)-1</f>
        <v>2.8562254760769124E-2</v>
      </c>
      <c r="U56" s="120">
        <f>(S56/S52-1)</f>
        <v>0.12207224918913262</v>
      </c>
      <c r="V56" s="122">
        <v>720.875</v>
      </c>
      <c r="W56" s="121">
        <f>(V56/V55)-1</f>
        <v>3.5109358666559398E-2</v>
      </c>
      <c r="X56" s="120">
        <f>(V56/V52-1)</f>
        <v>0.14552975238918542</v>
      </c>
      <c r="Y56" s="122">
        <v>240.22200000000001</v>
      </c>
      <c r="Z56" s="121">
        <f>(Y56/Y55)-1</f>
        <v>8.9969758064516459E-3</v>
      </c>
      <c r="AA56" s="120">
        <f>(Y56/Y52)-1</f>
        <v>1.0792865347959424E-2</v>
      </c>
      <c r="AB56" s="92">
        <v>1559050</v>
      </c>
      <c r="AC56" s="92">
        <f>SUM(AB53:AB56)</f>
        <v>6118507</v>
      </c>
      <c r="AD56" s="92">
        <v>986780</v>
      </c>
      <c r="AE56" s="92">
        <v>3921403</v>
      </c>
      <c r="AF56" s="119">
        <v>7.5</v>
      </c>
      <c r="AG56" s="119" t="s">
        <v>9</v>
      </c>
    </row>
    <row r="57" spans="1:33" s="134" customFormat="1" ht="15.75" customHeight="1">
      <c r="A57" s="127">
        <f>EDATE(A56,3)</f>
        <v>42614</v>
      </c>
      <c r="B57" s="126" t="s">
        <v>96</v>
      </c>
      <c r="C57" s="125">
        <v>165.5539</v>
      </c>
      <c r="D57" s="124">
        <f ca="1">AVERAGE(OFFSET($C$1,MATCH(EDATE(A57,0),$A$1:$A$300,0)-1,,IF(MONTH($A57)=3,-1,IF(MONTH($A57)=6,-2,IF(MONTH($A57)=9,-3,-4)))))/AVERAGE(OFFSET($C$1,MATCH(EDATE(A57,-12),$A$1:$A$300,0)-1,,IF(MONTH($A57)=3,-1,IF(MONTH($A57)=6,-2,IF(MONTH($A57)=9,-3,-4)))))-1</f>
        <v>-3.6068060023224158E-2</v>
      </c>
      <c r="E57" s="124">
        <f>AVERAGE(C54:C57)/AVERAGE(C50:C53)-1</f>
        <v>-4.0975649183909835E-2</v>
      </c>
      <c r="F57" s="124">
        <f>C57/C53-1</f>
        <v>-2.4541728067141499E-2</v>
      </c>
      <c r="G57" s="124">
        <v>-5.5624887617663488E-3</v>
      </c>
      <c r="H57" s="131">
        <v>0.14249999999999999</v>
      </c>
      <c r="I57" s="130">
        <v>0.14249999999999999</v>
      </c>
      <c r="J57" s="119">
        <v>3.2624</v>
      </c>
      <c r="K57" s="129">
        <v>3.2479999999999998</v>
      </c>
      <c r="L57" s="128">
        <v>3.6653064</v>
      </c>
      <c r="M57" s="128">
        <v>3.6798757333333332</v>
      </c>
      <c r="N57" s="128">
        <v>4.23198528</v>
      </c>
      <c r="O57" s="128">
        <v>4.2592106666666671</v>
      </c>
      <c r="P57" s="122">
        <v>4740.53</v>
      </c>
      <c r="Q57" s="121">
        <f>(P57/P56)-1</f>
        <v>1.0431431561581439E-2</v>
      </c>
      <c r="R57" s="123">
        <f>P57/P53-1</f>
        <v>8.4759686232872333E-2</v>
      </c>
      <c r="S57" s="122">
        <v>656.89400000000001</v>
      </c>
      <c r="T57" s="121">
        <f>(S57/S56)-1</f>
        <v>5.1997257825602272E-3</v>
      </c>
      <c r="U57" s="120">
        <f>(S57/S53-1)</f>
        <v>0.10661617301711912</v>
      </c>
      <c r="V57" s="122">
        <v>722.42399999999998</v>
      </c>
      <c r="W57" s="121">
        <f>(V57/V56)-1</f>
        <v>2.1487775273105747E-3</v>
      </c>
      <c r="X57" s="120">
        <f>(V57/V53-1)</f>
        <v>0.12278934877583647</v>
      </c>
      <c r="Y57" s="122">
        <v>241.17599999999999</v>
      </c>
      <c r="Z57" s="121">
        <f>(Y57/Y56)-1</f>
        <v>3.9713265229661676E-3</v>
      </c>
      <c r="AA57" s="120">
        <f>(Y57/Y53)-1</f>
        <v>1.5486446201652182E-2</v>
      </c>
      <c r="AB57" s="92">
        <v>1577170</v>
      </c>
      <c r="AC57" s="92">
        <f>SUM(AB54:AB57)</f>
        <v>6187449</v>
      </c>
      <c r="AD57" s="92">
        <v>1016029</v>
      </c>
      <c r="AE57" s="92">
        <v>3977832</v>
      </c>
      <c r="AF57" s="119">
        <v>7.5</v>
      </c>
      <c r="AG57" s="119" t="s">
        <v>9</v>
      </c>
    </row>
    <row r="58" spans="1:33" s="135" customFormat="1" ht="15.75" customHeight="1">
      <c r="A58" s="118">
        <f>EDATE(A57,3)</f>
        <v>42705</v>
      </c>
      <c r="B58" s="117" t="s">
        <v>95</v>
      </c>
      <c r="C58" s="116">
        <v>162.3948</v>
      </c>
      <c r="D58" s="115">
        <f ca="1">AVERAGE(OFFSET($C$1,MATCH(EDATE(A58,0),$A$1:$A$300,0)-1,,IF(MONTH($A58)=3,-1,IF(MONTH($A58)=6,-2,IF(MONTH($A58)=9,-3,-4)))))/AVERAGE(OFFSET($C$1,MATCH(EDATE(A58,-12),$A$1:$A$300,0)-1,,IF(MONTH($A58)=3,-1,IF(MONTH($A58)=6,-2,IF(MONTH($A58)=9,-3,-4)))))-1</f>
        <v>-3.2759130499899647E-2</v>
      </c>
      <c r="E58" s="115">
        <f>AVERAGE(C55:C58)/AVERAGE(C51:C54)-1</f>
        <v>-3.2759130499899647E-2</v>
      </c>
      <c r="F58" s="115">
        <f>C58/C54-1</f>
        <v>-2.2611264284385868E-2</v>
      </c>
      <c r="G58" s="115">
        <v>-9.1150726066069332E-4</v>
      </c>
      <c r="H58" s="144">
        <v>0.13750000000000001</v>
      </c>
      <c r="I58" s="143">
        <v>0.13916666666666666</v>
      </c>
      <c r="J58" s="136">
        <v>3.2551999999999999</v>
      </c>
      <c r="K58" s="142">
        <v>3.2922999999999996</v>
      </c>
      <c r="L58" s="141">
        <v>3.4234938400000003</v>
      </c>
      <c r="M58" s="141">
        <v>3.5217733099999999</v>
      </c>
      <c r="N58" s="141">
        <v>4.0169167999999997</v>
      </c>
      <c r="O58" s="141">
        <v>4.0701607466666658</v>
      </c>
      <c r="P58" s="139">
        <v>4775.7</v>
      </c>
      <c r="Q58" s="138">
        <f>(P58/P57)-1</f>
        <v>7.4190016728088448E-3</v>
      </c>
      <c r="R58" s="140">
        <f>P58/P54-1</f>
        <v>6.2879882132213849E-2</v>
      </c>
      <c r="S58" s="139">
        <v>661.30399999999997</v>
      </c>
      <c r="T58" s="138">
        <f>(S58/S57)-1</f>
        <v>6.7134119051170948E-3</v>
      </c>
      <c r="U58" s="140">
        <f>(S58/S54-1)</f>
        <v>7.1729082528960708E-2</v>
      </c>
      <c r="V58" s="139">
        <v>727.32500000000005</v>
      </c>
      <c r="W58" s="108">
        <f>(V58/V57)-1</f>
        <v>6.7841046255385784E-3</v>
      </c>
      <c r="X58" s="107">
        <f>(V58/V54-1)</f>
        <v>7.6383133642735412E-2</v>
      </c>
      <c r="Y58" s="139">
        <v>242.637</v>
      </c>
      <c r="Z58" s="138">
        <f>(Y58/Y57)-1</f>
        <v>6.0578166981790638E-3</v>
      </c>
      <c r="AA58" s="137">
        <f>(Y58/Y54)-1</f>
        <v>2.0507989115119862E-2</v>
      </c>
      <c r="AB58" s="133">
        <v>1632808</v>
      </c>
      <c r="AC58" s="133">
        <f>SUM(AB55:AB58)</f>
        <v>6269327</v>
      </c>
      <c r="AD58" s="133">
        <v>1050734</v>
      </c>
      <c r="AE58" s="133">
        <v>4028136</v>
      </c>
      <c r="AF58" s="136">
        <v>7.5</v>
      </c>
      <c r="AG58" s="136" t="s">
        <v>9</v>
      </c>
    </row>
    <row r="59" spans="1:33" s="134" customFormat="1" ht="15.75" customHeight="1">
      <c r="A59" s="127">
        <f>EDATE(A58,3)</f>
        <v>42795</v>
      </c>
      <c r="B59" s="126" t="s">
        <v>94</v>
      </c>
      <c r="C59" s="125">
        <v>162.327</v>
      </c>
      <c r="D59" s="124">
        <f ca="1">AVERAGE(OFFSET($C$1,MATCH(EDATE(A59,0),$A$1:$A$300,0)-1,,IF(MONTH($A59)=3,-1,IF(MONTH($A59)=6,-2,IF(MONTH($A59)=9,-3,-4)))))/AVERAGE(OFFSET($C$1,MATCH(EDATE(A59,-12),$A$1:$A$300,0)-1,,IF(MONTH($A59)=3,-1,IF(MONTH($A59)=6,-2,IF(MONTH($A59)=9,-3,-4)))))-1</f>
        <v>2.8201556182256837E-3</v>
      </c>
      <c r="E59" s="124">
        <f>AVERAGE(C56:C59)/AVERAGE(C52:C55)-1</f>
        <v>-1.9359012804750164E-2</v>
      </c>
      <c r="F59" s="124">
        <f>C59/C55-1</f>
        <v>2.8201556182256837E-3</v>
      </c>
      <c r="G59" s="124">
        <v>9.9411879886373011E-3</v>
      </c>
      <c r="H59" s="131">
        <v>0.1225</v>
      </c>
      <c r="I59" s="130">
        <v>0.125</v>
      </c>
      <c r="J59" s="119">
        <v>3.1219999999999999</v>
      </c>
      <c r="K59" s="129">
        <v>3.1418999999999997</v>
      </c>
      <c r="L59" s="128">
        <v>3.3255543999999997</v>
      </c>
      <c r="M59" s="128">
        <v>3.3540829799999998</v>
      </c>
      <c r="N59" s="128">
        <v>3.9181099999999995</v>
      </c>
      <c r="O59" s="128">
        <v>3.9283175699999995</v>
      </c>
      <c r="P59" s="122">
        <v>4821.6899999999996</v>
      </c>
      <c r="Q59" s="121">
        <f>(P59/P58)-1</f>
        <v>9.6300018845405511E-3</v>
      </c>
      <c r="R59" s="123">
        <f>P59/P55-1</f>
        <v>4.5711051156818838E-2</v>
      </c>
      <c r="S59" s="122">
        <v>666.197</v>
      </c>
      <c r="T59" s="121">
        <f>(S59/S58)-1</f>
        <v>7.3990176983655953E-3</v>
      </c>
      <c r="U59" s="120">
        <f>(S59/S55-1)</f>
        <v>4.8552842610911418E-2</v>
      </c>
      <c r="V59" s="122">
        <v>730.42499999999995</v>
      </c>
      <c r="W59" s="121">
        <f>(V59/V58)-1</f>
        <v>4.2621936548308259E-3</v>
      </c>
      <c r="X59" s="120">
        <f>(V59/V55-1)</f>
        <v>4.8822269192331014E-2</v>
      </c>
      <c r="Y59" s="122">
        <v>243.892</v>
      </c>
      <c r="Z59" s="121">
        <f>(Y59/Y58)-1</f>
        <v>5.1723356289437028E-3</v>
      </c>
      <c r="AA59" s="120">
        <f>(Y59/Y55)-1</f>
        <v>2.44119623655914E-2</v>
      </c>
      <c r="AB59" s="92">
        <v>1585673</v>
      </c>
      <c r="AC59" s="92">
        <f>SUM(AB56:AB59)</f>
        <v>6354701</v>
      </c>
      <c r="AD59" s="92">
        <v>1017563</v>
      </c>
      <c r="AE59" s="92">
        <v>4071106</v>
      </c>
      <c r="AF59" s="119">
        <v>7.5</v>
      </c>
      <c r="AG59" s="119" t="s">
        <v>9</v>
      </c>
    </row>
    <row r="60" spans="1:33" s="134" customFormat="1" ht="15.75" customHeight="1">
      <c r="A60" s="127">
        <f>EDATE(A59,3)</f>
        <v>42887</v>
      </c>
      <c r="B60" s="126" t="s">
        <v>93</v>
      </c>
      <c r="C60" s="125">
        <v>165.04249999999999</v>
      </c>
      <c r="D60" s="124">
        <f ca="1">AVERAGE(OFFSET($C$1,MATCH(EDATE(A60,0),$A$1:$A$300,0)-1,,IF(MONTH($A60)=3,-1,IF(MONTH($A60)=6,-2,IF(MONTH($A60)=9,-3,-4)))))/AVERAGE(OFFSET($C$1,MATCH(EDATE(A60,-12),$A$1:$A$300,0)-1,,IF(MONTH($A60)=3,-1,IF(MONTH($A60)=6,-2,IF(MONTH($A60)=9,-3,-4)))))-1</f>
        <v>5.3620208615166032E-3</v>
      </c>
      <c r="E60" s="124">
        <f>AVERAGE(C57:C60)/AVERAGE(C53:C56)-1</f>
        <v>-9.3365883878364642E-3</v>
      </c>
      <c r="F60" s="124">
        <f>C60/C56-1</f>
        <v>7.8746648916356854E-3</v>
      </c>
      <c r="G60" s="124">
        <v>8.534722997457278E-3</v>
      </c>
      <c r="H60" s="131">
        <v>0.10249999999999999</v>
      </c>
      <c r="I60" s="130">
        <v>0.10916666666666666</v>
      </c>
      <c r="J60" s="119">
        <v>3.3081999999999998</v>
      </c>
      <c r="K60" s="129">
        <v>3.2140333333333331</v>
      </c>
      <c r="L60" s="128">
        <v>3.7799493200000001</v>
      </c>
      <c r="M60" s="128">
        <v>3.5897538299999998</v>
      </c>
      <c r="N60" s="128">
        <v>4.3089304999999998</v>
      </c>
      <c r="O60" s="128">
        <v>4.1638873177777773</v>
      </c>
      <c r="P60" s="122">
        <v>4832.2700000000004</v>
      </c>
      <c r="Q60" s="121">
        <f>(P60/P59)-1</f>
        <v>2.1942513931838548E-3</v>
      </c>
      <c r="R60" s="123">
        <f>P60/P56-1</f>
        <v>2.9985569924055655E-2</v>
      </c>
      <c r="S60" s="122">
        <v>648.40899999999999</v>
      </c>
      <c r="T60" s="121">
        <f>(S60/S59)-1</f>
        <v>-2.6700810721153045E-2</v>
      </c>
      <c r="U60" s="120">
        <f>(S60/S56-1)</f>
        <v>-7.7842863613548641E-3</v>
      </c>
      <c r="V60" s="122">
        <v>697.72299999999996</v>
      </c>
      <c r="W60" s="121">
        <f>(V60/V59)-1</f>
        <v>-4.4771194852311957E-2</v>
      </c>
      <c r="X60" s="120">
        <f>(V60/V56-1)</f>
        <v>-3.2116525056355205E-2</v>
      </c>
      <c r="Y60" s="122">
        <v>244.16300000000001</v>
      </c>
      <c r="Z60" s="121">
        <f>(Y60/Y59)-1</f>
        <v>1.1111475571154994E-3</v>
      </c>
      <c r="AA60" s="120">
        <f>(Y60/Y56)-1</f>
        <v>1.6405658099591269E-2</v>
      </c>
      <c r="AB60" s="92">
        <v>1630730</v>
      </c>
      <c r="AC60" s="92">
        <f>SUM(AB57:AB60)</f>
        <v>6426381</v>
      </c>
      <c r="AD60" s="92">
        <v>1035708</v>
      </c>
      <c r="AE60" s="92">
        <v>4120034</v>
      </c>
      <c r="AF60" s="119">
        <v>7</v>
      </c>
      <c r="AG60" s="119" t="s">
        <v>9</v>
      </c>
    </row>
    <row r="61" spans="1:33" s="134" customFormat="1" ht="15.75" customHeight="1">
      <c r="A61" s="127">
        <f>EDATE(A60,3)</f>
        <v>42979</v>
      </c>
      <c r="B61" s="126" t="s">
        <v>92</v>
      </c>
      <c r="C61" s="125">
        <v>168.27019999999999</v>
      </c>
      <c r="D61" s="124">
        <f ca="1">AVERAGE(OFFSET($C$1,MATCH(EDATE(A61,0),$A$1:$A$300,0)-1,,IF(MONTH($A61)=3,-1,IF(MONTH($A61)=6,-2,IF(MONTH($A61)=9,-3,-4)))))/AVERAGE(OFFSET($C$1,MATCH(EDATE(A61,-12),$A$1:$A$300,0)-1,,IF(MONTH($A61)=3,-1,IF(MONTH($A61)=6,-2,IF(MONTH($A61)=9,-3,-4)))))-1</f>
        <v>9.0849049650900682E-3</v>
      </c>
      <c r="E61" s="124">
        <f>AVERAGE(C58:C61)/AVERAGE(C54:C57)-1</f>
        <v>1.0731306433870991E-3</v>
      </c>
      <c r="F61" s="124">
        <f>C61/C57-1</f>
        <v>1.6407345281506336E-2</v>
      </c>
      <c r="G61" s="124">
        <v>2.4516471508664317E-3</v>
      </c>
      <c r="H61" s="131">
        <v>8.2500000000000004E-2</v>
      </c>
      <c r="I61" s="130">
        <v>8.9166666666666658E-2</v>
      </c>
      <c r="J61" s="119">
        <v>3.1625000000000001</v>
      </c>
      <c r="K61" s="129">
        <v>3.1630666666666669</v>
      </c>
      <c r="L61" s="128">
        <v>3.7361775000000002</v>
      </c>
      <c r="M61" s="128">
        <v>3.749920968888889</v>
      </c>
      <c r="N61" s="128">
        <v>4.2371175000000001</v>
      </c>
      <c r="O61" s="128">
        <v>4.1692381733333335</v>
      </c>
      <c r="P61" s="122">
        <v>4860.83</v>
      </c>
      <c r="Q61" s="121">
        <f>(P61/P60)-1</f>
        <v>5.9102657757119648E-3</v>
      </c>
      <c r="R61" s="123">
        <f>P61/P57-1</f>
        <v>2.5376909332922803E-2</v>
      </c>
      <c r="S61" s="122">
        <v>647.4</v>
      </c>
      <c r="T61" s="121">
        <f>(S61/S60)-1</f>
        <v>-1.5561165869073523E-3</v>
      </c>
      <c r="U61" s="120">
        <f>(S61/S57-1)</f>
        <v>-1.4452864541311117E-2</v>
      </c>
      <c r="V61" s="122">
        <v>694.39700000000005</v>
      </c>
      <c r="W61" s="121">
        <f>(V61/V60)-1</f>
        <v>-4.7669347291116049E-3</v>
      </c>
      <c r="X61" s="120">
        <f>(V61/V57-1)</f>
        <v>-3.8795776441535645E-2</v>
      </c>
      <c r="Y61" s="122">
        <v>246.435</v>
      </c>
      <c r="Z61" s="121">
        <f>(Y61/Y60)-1</f>
        <v>9.3052591916056304E-3</v>
      </c>
      <c r="AA61" s="120">
        <f>(Y61/Y57)-1</f>
        <v>2.1805652303711787E-2</v>
      </c>
      <c r="AB61" s="92">
        <v>1648635</v>
      </c>
      <c r="AC61" s="92">
        <f>SUM(AB58:AB61)</f>
        <v>6497846</v>
      </c>
      <c r="AD61" s="92">
        <v>1070402</v>
      </c>
      <c r="AE61" s="92">
        <v>4174407</v>
      </c>
      <c r="AF61" s="119">
        <v>7</v>
      </c>
      <c r="AG61" s="119" t="s">
        <v>9</v>
      </c>
    </row>
    <row r="62" spans="1:33" s="135" customFormat="1" ht="15.75" customHeight="1">
      <c r="A62" s="118">
        <f>EDATE(A61,3)</f>
        <v>43070</v>
      </c>
      <c r="B62" s="117" t="s">
        <v>91</v>
      </c>
      <c r="C62" s="116">
        <v>166.57839999999999</v>
      </c>
      <c r="D62" s="115">
        <f ca="1">AVERAGE(OFFSET($C$1,MATCH(EDATE(A62,0),$A$1:$A$300,0)-1,,IF(MONTH($A62)=3,-1,IF(MONTH($A62)=6,-2,IF(MONTH($A62)=9,-3,-4)))))/AVERAGE(OFFSET($C$1,MATCH(EDATE(A62,-12),$A$1:$A$300,0)-1,,IF(MONTH($A62)=3,-1,IF(MONTH($A62)=6,-2,IF(MONTH($A62)=9,-3,-4)))))-1</f>
        <v>1.3228683839367816E-2</v>
      </c>
      <c r="E62" s="115">
        <f>AVERAGE(C59:C62)/AVERAGE(C55:C58)-1</f>
        <v>1.3228683839367816E-2</v>
      </c>
      <c r="F62" s="115">
        <f>C62/C58-1</f>
        <v>2.5761908632542241E-2</v>
      </c>
      <c r="G62" s="115">
        <v>5.368029607899949E-3</v>
      </c>
      <c r="H62" s="144">
        <v>7.0000000000000007E-2</v>
      </c>
      <c r="I62" s="143">
        <v>7.3333333333333334E-2</v>
      </c>
      <c r="J62" s="136">
        <v>3.3125</v>
      </c>
      <c r="K62" s="142">
        <v>3.2480333333333333</v>
      </c>
      <c r="L62" s="141">
        <v>3.9766562499999996</v>
      </c>
      <c r="M62" s="141">
        <v>3.8494608388888891</v>
      </c>
      <c r="N62" s="141">
        <v>4.4761812499999998</v>
      </c>
      <c r="O62" s="141">
        <v>4.3654650677777775</v>
      </c>
      <c r="P62" s="139">
        <v>4916.46</v>
      </c>
      <c r="Q62" s="138">
        <f>(P62/P61)-1</f>
        <v>1.1444547536120453E-2</v>
      </c>
      <c r="R62" s="140">
        <f>P62/P58-1</f>
        <v>2.9474213204347066E-2</v>
      </c>
      <c r="S62" s="139">
        <v>657.85900000000004</v>
      </c>
      <c r="T62" s="138">
        <f>(S62/S61)-1</f>
        <v>1.6155390793945124E-2</v>
      </c>
      <c r="U62" s="140">
        <f>(S62/S58-1)</f>
        <v>-5.2094044493907754E-3</v>
      </c>
      <c r="V62" s="139">
        <v>708.79700000000003</v>
      </c>
      <c r="W62" s="108">
        <f>(V62/V61)-1</f>
        <v>2.0737416780314488E-2</v>
      </c>
      <c r="X62" s="107">
        <f>(V62/V58-1)</f>
        <v>-2.5474169044099937E-2</v>
      </c>
      <c r="Y62" s="139">
        <v>247.80500000000001</v>
      </c>
      <c r="Z62" s="138">
        <f>(Y62/Y61)-1</f>
        <v>5.5592752652828814E-3</v>
      </c>
      <c r="AA62" s="137">
        <f>(Y62/Y58)-1</f>
        <v>2.1299307195522532E-2</v>
      </c>
      <c r="AB62" s="133">
        <v>1720441</v>
      </c>
      <c r="AC62" s="133">
        <f>SUM(AB59:AB62)</f>
        <v>6585479</v>
      </c>
      <c r="AD62" s="133">
        <v>1123586</v>
      </c>
      <c r="AE62" s="133">
        <v>4247259</v>
      </c>
      <c r="AF62" s="136">
        <v>7.0000000000000009</v>
      </c>
      <c r="AG62" s="136" t="s">
        <v>9</v>
      </c>
    </row>
    <row r="63" spans="1:33" s="134" customFormat="1" ht="15.75" customHeight="1">
      <c r="A63" s="127">
        <f>EDATE(A62,3)</f>
        <v>43160</v>
      </c>
      <c r="B63" s="126" t="s">
        <v>90</v>
      </c>
      <c r="C63" s="125">
        <v>165.41929999999999</v>
      </c>
      <c r="D63" s="124">
        <f ca="1">AVERAGE(OFFSET($C$1,MATCH(EDATE(A63,0),$A$1:$A$300,0)-1,,IF(MONTH($A63)=3,-1,IF(MONTH($A63)=6,-2,IF(MONTH($A63)=9,-3,-4)))))/AVERAGE(OFFSET($C$1,MATCH(EDATE(A63,-12),$A$1:$A$300,0)-1,,IF(MONTH($A63)=3,-1,IF(MONTH($A63)=6,-2,IF(MONTH($A63)=9,-3,-4)))))-1</f>
        <v>1.9049819192124451E-2</v>
      </c>
      <c r="E63" s="124">
        <f>AVERAGE(C60:C63)/AVERAGE(C56:C59)-1</f>
        <v>1.7249548834783468E-2</v>
      </c>
      <c r="F63" s="124">
        <f>C63/C59-1</f>
        <v>1.9049819192124451E-2</v>
      </c>
      <c r="G63" s="124">
        <v>5.7758015449655975E-3</v>
      </c>
      <c r="H63" s="131">
        <v>6.5000000000000002E-2</v>
      </c>
      <c r="I63" s="130">
        <v>6.7500000000000004E-2</v>
      </c>
      <c r="J63" s="119">
        <v>3.3062999999999998</v>
      </c>
      <c r="K63" s="129">
        <v>3.2439666666666667</v>
      </c>
      <c r="L63" s="128">
        <v>4.0746841199999997</v>
      </c>
      <c r="M63" s="128">
        <v>3.9935392311111113</v>
      </c>
      <c r="N63" s="128">
        <v>4.6337794499999996</v>
      </c>
      <c r="O63" s="128">
        <v>4.5378768377777776</v>
      </c>
      <c r="P63" s="122">
        <v>4950.95</v>
      </c>
      <c r="Q63" s="121">
        <f>(P63/P62)-1</f>
        <v>7.0152101308664783E-3</v>
      </c>
      <c r="R63" s="123">
        <f>P63/P59-1</f>
        <v>2.6808027890635966E-2</v>
      </c>
      <c r="S63" s="122">
        <v>667.524</v>
      </c>
      <c r="T63" s="121">
        <f>(S63/S62)-1</f>
        <v>1.4691598047605892E-2</v>
      </c>
      <c r="U63" s="120">
        <f>(S63/S59-1)</f>
        <v>1.9919032958719551E-3</v>
      </c>
      <c r="V63" s="122">
        <v>721.48800000000006</v>
      </c>
      <c r="W63" s="121">
        <f>(V63/V62)-1</f>
        <v>1.7904985489498371E-2</v>
      </c>
      <c r="X63" s="120">
        <f>(V63/V59-1)</f>
        <v>-1.223534243762181E-2</v>
      </c>
      <c r="Y63" s="122">
        <v>249.577</v>
      </c>
      <c r="Z63" s="121">
        <f>(Y63/Y62)-1</f>
        <v>7.150783882488243E-3</v>
      </c>
      <c r="AA63" s="120">
        <f>(Y63/Y59)-1</f>
        <v>2.3309497646499366E-2</v>
      </c>
      <c r="AB63" s="92">
        <v>1682083</v>
      </c>
      <c r="AC63" s="92">
        <f>SUM(AB60:AB63)</f>
        <v>6681889</v>
      </c>
      <c r="AD63" s="92">
        <v>1088772</v>
      </c>
      <c r="AE63" s="92">
        <v>4318468</v>
      </c>
      <c r="AF63" s="119">
        <v>6.75</v>
      </c>
      <c r="AG63" s="119" t="s">
        <v>9</v>
      </c>
    </row>
    <row r="64" spans="1:33" s="134" customFormat="1" ht="15.75" customHeight="1">
      <c r="A64" s="127">
        <f>EDATE(A63,3)</f>
        <v>43252</v>
      </c>
      <c r="B64" s="126" t="s">
        <v>89</v>
      </c>
      <c r="C64" s="125">
        <v>167.7114</v>
      </c>
      <c r="D64" s="124">
        <f ca="1">AVERAGE(OFFSET($C$1,MATCH(EDATE(A64,0),$A$1:$A$300,0)-1,,IF(MONTH($A64)=3,-1,IF(MONTH($A64)=6,-2,IF(MONTH($A64)=9,-3,-4)))))/AVERAGE(OFFSET($C$1,MATCH(EDATE(A64,-12),$A$1:$A$300,0)-1,,IF(MONTH($A64)=3,-1,IF(MONTH($A64)=6,-2,IF(MONTH($A64)=9,-3,-4)))))-1</f>
        <v>1.7598462898956502E-2</v>
      </c>
      <c r="E64" s="124">
        <f>AVERAGE(C61:C64)/AVERAGE(C57:C60)-1</f>
        <v>1.9320537717401942E-2</v>
      </c>
      <c r="F64" s="124">
        <f>C64/C60-1</f>
        <v>1.6170986261114573E-2</v>
      </c>
      <c r="G64" s="124">
        <v>-8.7568656643766118E-4</v>
      </c>
      <c r="H64" s="131">
        <v>6.5000000000000002E-2</v>
      </c>
      <c r="I64" s="130">
        <v>6.5000000000000002E-2</v>
      </c>
      <c r="J64" s="119">
        <v>3.88</v>
      </c>
      <c r="K64" s="129">
        <v>3.6088333333333331</v>
      </c>
      <c r="L64" s="128">
        <v>4.5333920000000001</v>
      </c>
      <c r="M64" s="128">
        <v>4.2650395277777777</v>
      </c>
      <c r="N64" s="128">
        <v>5.1243159999999994</v>
      </c>
      <c r="O64" s="128">
        <v>4.844016688888888</v>
      </c>
      <c r="P64" s="122">
        <v>5044.46</v>
      </c>
      <c r="Q64" s="121">
        <f>(P64/P63)-1</f>
        <v>1.8887284258576775E-2</v>
      </c>
      <c r="R64" s="123">
        <f>P64/P60-1</f>
        <v>4.3911039739087387E-2</v>
      </c>
      <c r="S64" s="122">
        <v>693.28700000000003</v>
      </c>
      <c r="T64" s="121">
        <f>(S64/S63)-1</f>
        <v>3.8594867001036759E-2</v>
      </c>
      <c r="U64" s="120">
        <f>(S64/S60-1)</f>
        <v>6.9212487797054134E-2</v>
      </c>
      <c r="V64" s="122">
        <v>758.26900000000001</v>
      </c>
      <c r="W64" s="121">
        <f>(V64/V63)-1</f>
        <v>5.0979364868161348E-2</v>
      </c>
      <c r="X64" s="120">
        <f>(V64/V60-1)</f>
        <v>8.6776557459049108E-2</v>
      </c>
      <c r="Y64" s="122">
        <v>251.018</v>
      </c>
      <c r="Z64" s="121">
        <f>(Y64/Y63)-1</f>
        <v>5.7737692175161559E-3</v>
      </c>
      <c r="AA64" s="120">
        <f>(Y64/Y60)-1</f>
        <v>2.8075506935940187E-2</v>
      </c>
      <c r="AB64" s="92">
        <v>1734099</v>
      </c>
      <c r="AC64" s="92">
        <f>SUM(AB61:AB64)</f>
        <v>6785258</v>
      </c>
      <c r="AD64" s="92">
        <v>1099647</v>
      </c>
      <c r="AE64" s="92">
        <v>4382407</v>
      </c>
      <c r="AF64" s="119">
        <v>6.6</v>
      </c>
      <c r="AG64" s="119">
        <v>2.58</v>
      </c>
    </row>
    <row r="65" spans="1:33" s="134" customFormat="1" ht="15.75" customHeight="1">
      <c r="A65" s="127">
        <f>EDATE(A64,3)</f>
        <v>43344</v>
      </c>
      <c r="B65" s="126" t="s">
        <v>88</v>
      </c>
      <c r="C65" s="125">
        <v>171.7312</v>
      </c>
      <c r="D65" s="124">
        <f ca="1">AVERAGE(OFFSET($C$1,MATCH(EDATE(A65,0),$A$1:$A$300,0)-1,,IF(MONTH($A65)=3,-1,IF(MONTH($A65)=6,-2,IF(MONTH($A65)=9,-3,-4)))))/AVERAGE(OFFSET($C$1,MATCH(EDATE(A65,-12),$A$1:$A$300,0)-1,,IF(MONTH($A65)=3,-1,IF(MONTH($A65)=6,-2,IF(MONTH($A65)=9,-3,-4)))))-1</f>
        <v>1.8606661250097467E-2</v>
      </c>
      <c r="E65" s="124">
        <f>AVERAGE(C62:C65)/AVERAGE(C58:C61)-1</f>
        <v>2.0372488068634675E-2</v>
      </c>
      <c r="F65" s="124">
        <f>C65/C61-1</f>
        <v>2.0568110099114412E-2</v>
      </c>
      <c r="G65" s="124">
        <v>9.681711184290398E-3</v>
      </c>
      <c r="H65" s="131">
        <v>6.5000000000000002E-2</v>
      </c>
      <c r="I65" s="130">
        <v>6.5000000000000002E-2</v>
      </c>
      <c r="J65" s="119">
        <v>4.05</v>
      </c>
      <c r="K65" s="129">
        <v>3.956433333333333</v>
      </c>
      <c r="L65" s="128">
        <v>4.6996200000000004</v>
      </c>
      <c r="M65" s="128">
        <v>4.6022551344444445</v>
      </c>
      <c r="N65" s="128">
        <v>5.2775549999999996</v>
      </c>
      <c r="O65" s="128">
        <v>5.1585296611111113</v>
      </c>
      <c r="P65" s="122">
        <v>5080.83</v>
      </c>
      <c r="Q65" s="121">
        <f>(P65/P64)-1</f>
        <v>7.2098896611332286E-3</v>
      </c>
      <c r="R65" s="123">
        <f>P65/P61-1</f>
        <v>4.5259760164416463E-2</v>
      </c>
      <c r="S65" s="122">
        <v>712.37300000000005</v>
      </c>
      <c r="T65" s="121">
        <f>(S65/S64)-1</f>
        <v>2.7529724342155504E-2</v>
      </c>
      <c r="U65" s="120">
        <f>(S65/S61-1)</f>
        <v>0.10035990114303384</v>
      </c>
      <c r="V65" s="122">
        <v>786.50099999999998</v>
      </c>
      <c r="W65" s="121">
        <f>(V65/V64)-1</f>
        <v>3.7232169586254971E-2</v>
      </c>
      <c r="X65" s="120">
        <f>(V65/V61-1)</f>
        <v>0.13263882188431109</v>
      </c>
      <c r="Y65" s="122">
        <v>252.18199999999999</v>
      </c>
      <c r="Z65" s="121">
        <f>(Y65/Y64)-1</f>
        <v>4.637117656901113E-3</v>
      </c>
      <c r="AA65" s="120">
        <f>(Y65/Y61)-1</f>
        <v>2.3320551058088279E-2</v>
      </c>
      <c r="AB65" s="92">
        <v>1767856</v>
      </c>
      <c r="AC65" s="92">
        <f>SUM(AB62:AB65)</f>
        <v>6904479</v>
      </c>
      <c r="AD65" s="92">
        <v>1143238</v>
      </c>
      <c r="AE65" s="92">
        <v>4455243</v>
      </c>
      <c r="AF65" s="119">
        <v>6.56</v>
      </c>
      <c r="AG65" s="119">
        <v>3.1300000000000003</v>
      </c>
    </row>
    <row r="66" spans="1:33" s="132" customFormat="1" ht="15.75" customHeight="1">
      <c r="A66" s="118">
        <f>EDATE(A65,3)</f>
        <v>43435</v>
      </c>
      <c r="B66" s="117" t="s">
        <v>87</v>
      </c>
      <c r="C66" s="116">
        <v>169.16800000000001</v>
      </c>
      <c r="D66" s="115">
        <f ca="1">AVERAGE(OFFSET($C$1,MATCH(EDATE(A66,0),$A$1:$A$300,0)-1,,IF(MONTH($A66)=3,-1,IF(MONTH($A66)=6,-2,IF(MONTH($A66)=9,-3,-4)))))/AVERAGE(OFFSET($C$1,MATCH(EDATE(A66,-12),$A$1:$A$300,0)-1,,IF(MONTH($A66)=3,-1,IF(MONTH($A66)=6,-2,IF(MONTH($A66)=9,-3,-4)))))-1</f>
        <v>1.7836721768855313E-2</v>
      </c>
      <c r="E66" s="115">
        <f>AVERAGE(C63:C66)/AVERAGE(C59:C62)-1</f>
        <v>1.7836721768855313E-2</v>
      </c>
      <c r="F66" s="115">
        <f>C66/C62-1</f>
        <v>1.5545833073195681E-2</v>
      </c>
      <c r="G66" s="115">
        <v>-2.7579324960571583E-3</v>
      </c>
      <c r="H66" s="114">
        <v>6.5000000000000002E-2</v>
      </c>
      <c r="I66" s="113">
        <v>6.5000000000000002E-2</v>
      </c>
      <c r="J66" s="105">
        <v>3.8763999999999998</v>
      </c>
      <c r="K66" s="112">
        <v>3.8142333333333336</v>
      </c>
      <c r="L66" s="111">
        <v>4.4450678799999999</v>
      </c>
      <c r="M66" s="111">
        <v>4.335003324444445</v>
      </c>
      <c r="N66" s="111">
        <v>4.9439605599999998</v>
      </c>
      <c r="O66" s="111">
        <v>4.8655631811111117</v>
      </c>
      <c r="P66" s="109">
        <v>5100.6099999999997</v>
      </c>
      <c r="Q66" s="108">
        <f>(P66/P65)-1</f>
        <v>3.8930647158041953E-3</v>
      </c>
      <c r="R66" s="110">
        <f>P66/P62-1</f>
        <v>3.7455811701915476E-2</v>
      </c>
      <c r="S66" s="109">
        <v>707.44100000000003</v>
      </c>
      <c r="T66" s="108">
        <f>(S66/S65)-1</f>
        <v>-6.9233393180258007E-3</v>
      </c>
      <c r="U66" s="110">
        <f>(S66/S62-1)</f>
        <v>7.5368734029632511E-2</v>
      </c>
      <c r="V66" s="109">
        <v>775.63300000000004</v>
      </c>
      <c r="W66" s="108">
        <f>(V66/V65)-1</f>
        <v>-1.3818164248996401E-2</v>
      </c>
      <c r="X66" s="107">
        <f>(V66/V62-1)</f>
        <v>9.429498149681792E-2</v>
      </c>
      <c r="Y66" s="109">
        <v>252.767</v>
      </c>
      <c r="Z66" s="108">
        <f>(Y66/Y65)-1</f>
        <v>2.3197531941216987E-3</v>
      </c>
      <c r="AA66" s="107">
        <f>(Y66/Y62)-1</f>
        <v>2.0023809043401064E-2</v>
      </c>
      <c r="AB66" s="133">
        <v>1820103</v>
      </c>
      <c r="AC66" s="133">
        <f>SUM(AB63:AB66)</f>
        <v>7004141</v>
      </c>
      <c r="AD66" s="133">
        <v>1194145</v>
      </c>
      <c r="AE66" s="133">
        <v>4525802</v>
      </c>
      <c r="AF66" s="105">
        <v>6.98</v>
      </c>
      <c r="AG66" s="105">
        <v>2.98</v>
      </c>
    </row>
    <row r="67" spans="1:33" s="134" customFormat="1" ht="15.75" customHeight="1">
      <c r="A67" s="127">
        <f>EDATE(A66,3)</f>
        <v>43525</v>
      </c>
      <c r="B67" s="126" t="s">
        <v>86</v>
      </c>
      <c r="C67" s="125">
        <v>166.9102</v>
      </c>
      <c r="D67" s="124">
        <f ca="1">AVERAGE(OFFSET($C$1,MATCH(EDATE(A67,0),$A$1:$A$300,0)-1,,IF(MONTH($A67)=3,-1,IF(MONTH($A67)=6,-2,IF(MONTH($A67)=9,-3,-4)))))/AVERAGE(OFFSET($C$1,MATCH(EDATE(A67,-12),$A$1:$A$300,0)-1,,IF(MONTH($A67)=3,-1,IF(MONTH($A67)=6,-2,IF(MONTH($A67)=9,-3,-4)))))-1</f>
        <v>9.0128540019212E-3</v>
      </c>
      <c r="E67" s="124">
        <f>AVERAGE(C64:C67)/AVERAGE(C60:C63)-1</f>
        <v>1.5346821573809732E-2</v>
      </c>
      <c r="F67" s="124">
        <f>C67/C63-1</f>
        <v>9.0128540019212E-3</v>
      </c>
      <c r="G67" s="124">
        <v>3.1897110190004518E-3</v>
      </c>
      <c r="H67" s="131">
        <v>6.5000000000000002E-2</v>
      </c>
      <c r="I67" s="130">
        <v>6.5000000000000002E-2</v>
      </c>
      <c r="J67" s="119">
        <v>3.9205000000000001</v>
      </c>
      <c r="K67" s="129">
        <v>3.7681333333333336</v>
      </c>
      <c r="L67" s="128">
        <v>4.3980169</v>
      </c>
      <c r="M67" s="128">
        <v>4.2750728711111119</v>
      </c>
      <c r="N67" s="128">
        <v>5.1103717500000005</v>
      </c>
      <c r="O67" s="128">
        <v>4.949694342222223</v>
      </c>
      <c r="P67" s="122">
        <v>5177.47</v>
      </c>
      <c r="Q67" s="121">
        <f>(P67/P66)-1</f>
        <v>1.5068785890315128E-2</v>
      </c>
      <c r="R67" s="123">
        <f>P67/P63-1</f>
        <v>4.5752835314434748E-2</v>
      </c>
      <c r="S67" s="122">
        <v>722.70699999999999</v>
      </c>
      <c r="T67" s="121">
        <f>(S67/S66)-1</f>
        <v>2.1579184695260656E-2</v>
      </c>
      <c r="U67" s="120">
        <f>(S67/S63-1)</f>
        <v>8.2668188709319912E-2</v>
      </c>
      <c r="V67" s="122">
        <v>796.10599999999999</v>
      </c>
      <c r="W67" s="121">
        <f>(V67/V66)-1</f>
        <v>2.639521526288835E-2</v>
      </c>
      <c r="X67" s="120">
        <f>(V67/V63-1)</f>
        <v>0.10342237154325495</v>
      </c>
      <c r="Y67" s="122">
        <v>254.27699999999999</v>
      </c>
      <c r="Z67" s="121">
        <f>(Y67/Y66)-1</f>
        <v>5.9738810841605261E-3</v>
      </c>
      <c r="AA67" s="120">
        <f>(Y67/Y63)-1</f>
        <v>1.8831863513063984E-2</v>
      </c>
      <c r="AB67" s="92">
        <v>1757554</v>
      </c>
      <c r="AC67" s="92">
        <f>SUM(AB64:AB67)</f>
        <v>7079612</v>
      </c>
      <c r="AD67" s="92">
        <v>1155353</v>
      </c>
      <c r="AE67" s="92">
        <v>4592383</v>
      </c>
      <c r="AF67" s="119">
        <v>7.03</v>
      </c>
      <c r="AG67" s="119">
        <v>2.84</v>
      </c>
    </row>
    <row r="68" spans="1:33" s="134" customFormat="1" ht="15.75" customHeight="1">
      <c r="A68" s="127">
        <f>EDATE(A67,3)</f>
        <v>43617</v>
      </c>
      <c r="B68" s="126" t="s">
        <v>85</v>
      </c>
      <c r="C68" s="125">
        <v>169.67789999999999</v>
      </c>
      <c r="D68" s="124">
        <f ca="1">AVERAGE(OFFSET($C$1,MATCH(EDATE(A68,0),$A$1:$A$300,0)-1,,IF(MONTH($A68)=3,-1,IF(MONTH($A68)=6,-2,IF(MONTH($A68)=9,-3,-4)))))/AVERAGE(OFFSET($C$1,MATCH(EDATE(A68,-12),$A$1:$A$300,0)-1,,IF(MONTH($A68)=3,-1,IF(MONTH($A68)=6,-2,IF(MONTH($A68)=9,-3,-4)))))-1</f>
        <v>1.0378509095679389E-2</v>
      </c>
      <c r="E68" s="124">
        <f>AVERAGE(C65:C68)/AVERAGE(C61:C64)-1</f>
        <v>1.4233974016859552E-2</v>
      </c>
      <c r="F68" s="124">
        <f>C68/C64-1</f>
        <v>1.1725499876573675E-2</v>
      </c>
      <c r="G68" s="124">
        <v>5.5680938689304238E-3</v>
      </c>
      <c r="H68" s="131">
        <v>6.5000000000000002E-2</v>
      </c>
      <c r="I68" s="130">
        <v>6.5000000000000002E-2</v>
      </c>
      <c r="J68" s="119">
        <v>3.8498999999999999</v>
      </c>
      <c r="K68" s="129">
        <v>3.9183999999999997</v>
      </c>
      <c r="L68" s="128">
        <v>4.3784912699999996</v>
      </c>
      <c r="M68" s="128">
        <v>4.4091142933333325</v>
      </c>
      <c r="N68" s="128">
        <v>4.8878330400000003</v>
      </c>
      <c r="O68" s="128">
        <v>5.0099356266666657</v>
      </c>
      <c r="P68" s="122">
        <v>5214.2700000000004</v>
      </c>
      <c r="Q68" s="121">
        <f>(P68/P67)-1</f>
        <v>7.1077186347772159E-3</v>
      </c>
      <c r="R68" s="123">
        <f>P68/P64-1</f>
        <v>3.3662671524801624E-2</v>
      </c>
      <c r="S68" s="122">
        <v>738.42100000000005</v>
      </c>
      <c r="T68" s="121">
        <f>(S68/S67)-1</f>
        <v>2.1743251414473752E-2</v>
      </c>
      <c r="U68" s="120">
        <f>(S68/S64-1)</f>
        <v>6.5101465915270218E-2</v>
      </c>
      <c r="V68" s="122">
        <v>818.26800000000003</v>
      </c>
      <c r="W68" s="121">
        <f>(V68/V67)-1</f>
        <v>2.7838001472165752E-2</v>
      </c>
      <c r="X68" s="120">
        <f>(V68/V64-1)</f>
        <v>7.9126273129984215E-2</v>
      </c>
      <c r="Y68" s="122">
        <v>255.21299999999999</v>
      </c>
      <c r="Z68" s="121">
        <f>(Y68/Y67)-1</f>
        <v>3.6810250238912268E-3</v>
      </c>
      <c r="AA68" s="120">
        <f>(Y68/Y64)-1</f>
        <v>1.671194894390049E-2</v>
      </c>
      <c r="AB68" s="92">
        <v>1826761</v>
      </c>
      <c r="AC68" s="92">
        <f>SUM(AB65:AB68)</f>
        <v>7172274</v>
      </c>
      <c r="AD68" s="92">
        <v>1172601</v>
      </c>
      <c r="AE68" s="92">
        <v>4665337</v>
      </c>
      <c r="AF68" s="119">
        <v>6.26</v>
      </c>
      <c r="AG68" s="119">
        <v>2.64</v>
      </c>
    </row>
    <row r="69" spans="1:33" ht="15.75" customHeight="1">
      <c r="A69" s="127">
        <f>EDATE(A68,3)</f>
        <v>43709</v>
      </c>
      <c r="B69" s="126" t="s">
        <v>84</v>
      </c>
      <c r="C69" s="125">
        <v>173.63659999999999</v>
      </c>
      <c r="D69" s="124">
        <f ca="1">AVERAGE(OFFSET($C$1,MATCH(EDATE(A69,0),$A$1:$A$300,0)-1,,IF(MONTH($A69)=3,-1,IF(MONTH($A69)=6,-2,IF(MONTH($A69)=9,-3,-4)))))/AVERAGE(OFFSET($C$1,MATCH(EDATE(A69,-12),$A$1:$A$300,0)-1,,IF(MONTH($A69)=3,-1,IF(MONTH($A69)=6,-2,IF(MONTH($A69)=9,-3,-4)))))-1</f>
        <v>1.062231077449094E-2</v>
      </c>
      <c r="E69" s="124">
        <f>AVERAGE(C66:C69)/AVERAGE(C62:C65)-1</f>
        <v>1.1843793111614209E-2</v>
      </c>
      <c r="F69" s="124">
        <f>C69/C65-1</f>
        <v>1.1095246524801539E-2</v>
      </c>
      <c r="G69" s="124">
        <v>1.8611147003344541E-4</v>
      </c>
      <c r="H69" s="131">
        <v>5.5E-2</v>
      </c>
      <c r="I69" s="130">
        <v>0.06</v>
      </c>
      <c r="J69" s="119">
        <v>4.157</v>
      </c>
      <c r="K69" s="129">
        <v>3.9797666666666665</v>
      </c>
      <c r="L69" s="128">
        <v>4.5307143000000005</v>
      </c>
      <c r="M69" s="128">
        <v>4.3720390011111112</v>
      </c>
      <c r="N69" s="128">
        <v>5.1085373000000001</v>
      </c>
      <c r="O69" s="128">
        <v>4.8558459688888886</v>
      </c>
      <c r="P69" s="122">
        <v>5227.84</v>
      </c>
      <c r="Q69" s="121">
        <f>(P69/P68)-1</f>
        <v>2.6024735964957912E-3</v>
      </c>
      <c r="R69" s="123">
        <f>P69/P65-1</f>
        <v>2.8934248931768991E-2</v>
      </c>
      <c r="S69" s="122">
        <v>736.36199999999997</v>
      </c>
      <c r="T69" s="121">
        <f>(S69/S68)-1</f>
        <v>-2.7883822372333222E-3</v>
      </c>
      <c r="U69" s="120">
        <f>(S69/S65-1)</f>
        <v>3.3674774310648914E-2</v>
      </c>
      <c r="V69" s="122">
        <v>811.49300000000005</v>
      </c>
      <c r="W69" s="121">
        <f>(V69/V68)-1</f>
        <v>-8.2796834289010635E-3</v>
      </c>
      <c r="X69" s="120">
        <f>(V69/V65-1)</f>
        <v>3.1776183374210731E-2</v>
      </c>
      <c r="Y69" s="122">
        <v>256.43</v>
      </c>
      <c r="Z69" s="121">
        <f>(Y69/Y68)-1</f>
        <v>4.7685658645915119E-3</v>
      </c>
      <c r="AA69" s="120">
        <f>(Y69/Y65)-1</f>
        <v>1.6844977040391562E-2</v>
      </c>
      <c r="AB69" s="92">
        <v>1880610</v>
      </c>
      <c r="AC69" s="92">
        <f>SUM(AB66:AB69)</f>
        <v>7285028</v>
      </c>
      <c r="AD69" s="92">
        <v>1216014</v>
      </c>
      <c r="AE69" s="92">
        <v>4738113</v>
      </c>
      <c r="AF69" s="119">
        <v>5.95</v>
      </c>
      <c r="AG69" s="119">
        <v>2.0299999999999998</v>
      </c>
    </row>
    <row r="70" spans="1:33" s="132" customFormat="1" ht="15.75" customHeight="1">
      <c r="A70" s="118">
        <f>EDATE(A69,3)</f>
        <v>43800</v>
      </c>
      <c r="B70" s="117" t="s">
        <v>83</v>
      </c>
      <c r="C70" s="116">
        <v>172.0335</v>
      </c>
      <c r="D70" s="115">
        <f ca="1">AVERAGE(OFFSET($C$1,MATCH(EDATE(A70,0),$A$1:$A$300,0)-1,,IF(MONTH($A70)=3,-1,IF(MONTH($A70)=6,-2,IF(MONTH($A70)=9,-3,-4)))))/AVERAGE(OFFSET($C$1,MATCH(EDATE(A70,-12),$A$1:$A$300,0)-1,,IF(MONTH($A70)=3,-1,IF(MONTH($A70)=6,-2,IF(MONTH($A70)=9,-3,-4)))))-1</f>
        <v>1.2207618682791299E-2</v>
      </c>
      <c r="E70" s="115">
        <f>AVERAGE(C67:C70)/AVERAGE(C63:C66)-1</f>
        <v>1.2207618682791299E-2</v>
      </c>
      <c r="F70" s="115">
        <f>C70/C66-1</f>
        <v>1.693878274851035E-2</v>
      </c>
      <c r="G70" s="115">
        <v>8.8091859486161272E-3</v>
      </c>
      <c r="H70" s="114">
        <v>4.4999999999999998E-2</v>
      </c>
      <c r="I70" s="113">
        <v>4.8333333333333332E-2</v>
      </c>
      <c r="J70" s="105">
        <v>4.0309999999999997</v>
      </c>
      <c r="K70" s="112">
        <v>4.1183000000000005</v>
      </c>
      <c r="L70" s="111">
        <v>4.5199602999999993</v>
      </c>
      <c r="M70" s="111">
        <v>4.5827069633333331</v>
      </c>
      <c r="N70" s="111">
        <v>5.3426873999999991</v>
      </c>
      <c r="O70" s="111">
        <v>5.3704004766666662</v>
      </c>
      <c r="P70" s="109">
        <v>5320.25</v>
      </c>
      <c r="Q70" s="108">
        <f>(P70/P69)-1</f>
        <v>1.7676516496296646E-2</v>
      </c>
      <c r="R70" s="110">
        <f>P70/P66-1</f>
        <v>4.306151617159526E-2</v>
      </c>
      <c r="S70" s="109">
        <v>759.11199999999997</v>
      </c>
      <c r="T70" s="108">
        <f>(S70/S69)-1</f>
        <v>3.089513038424041E-2</v>
      </c>
      <c r="U70" s="110">
        <f>(S70/S66-1)</f>
        <v>7.3039306458065001E-2</v>
      </c>
      <c r="V70" s="109">
        <v>846.03599999999994</v>
      </c>
      <c r="W70" s="108">
        <f>(V70/V69)-1</f>
        <v>4.256721869443103E-2</v>
      </c>
      <c r="X70" s="107">
        <f>(V70/V66-1)</f>
        <v>9.0768443323066217E-2</v>
      </c>
      <c r="Y70" s="109">
        <v>258.63</v>
      </c>
      <c r="Z70" s="108">
        <f>(Y70/Y69)-1</f>
        <v>8.579339390866858E-3</v>
      </c>
      <c r="AA70" s="107">
        <f>(Y70/Y66)-1</f>
        <v>2.3195274699624457E-2</v>
      </c>
      <c r="AB70" s="133">
        <v>1924206</v>
      </c>
      <c r="AC70" s="133">
        <f>SUM(AB67:AB70)</f>
        <v>7389131</v>
      </c>
      <c r="AD70" s="133">
        <v>1269611</v>
      </c>
      <c r="AE70" s="133">
        <v>4813579</v>
      </c>
      <c r="AF70" s="105">
        <v>5.57</v>
      </c>
      <c r="AG70" s="105">
        <v>1.68</v>
      </c>
    </row>
    <row r="71" spans="1:33" s="134" customFormat="1" ht="15.75" customHeight="1">
      <c r="A71" s="127">
        <f>EDATE(A70,3)</f>
        <v>43891</v>
      </c>
      <c r="B71" s="126" t="s">
        <v>82</v>
      </c>
      <c r="C71" s="125">
        <v>167.60120000000001</v>
      </c>
      <c r="D71" s="124">
        <f ca="1">AVERAGE(OFFSET($C$1,MATCH(EDATE(A71,0),$A$1:$A$300,0)-1,,IF(MONTH($A71)=3,-1,IF(MONTH($A71)=6,-2,IF(MONTH($A71)=9,-3,-4)))))/AVERAGE(OFFSET($C$1,MATCH(EDATE(A71,-12),$A$1:$A$300,0)-1,,IF(MONTH($A71)=3,-1,IF(MONTH($A71)=6,-2,IF(MONTH($A71)=9,-3,-4)))))-1</f>
        <v>4.1399507040313921E-3</v>
      </c>
      <c r="E71" s="124">
        <f>AVERAGE(C68:C71)/AVERAGE(C64:C67)-1</f>
        <v>1.099655258579757E-2</v>
      </c>
      <c r="F71" s="124">
        <f>C71/C67-1</f>
        <v>4.1399507040313921E-3</v>
      </c>
      <c r="G71" s="124">
        <v>-2.2793457963674046E-2</v>
      </c>
      <c r="H71" s="131">
        <v>3.7499999999999999E-2</v>
      </c>
      <c r="I71" s="130">
        <v>4.1666666666666671E-2</v>
      </c>
      <c r="J71" s="119">
        <v>5.2053000000000003</v>
      </c>
      <c r="K71" s="129">
        <v>4.4665333333333335</v>
      </c>
      <c r="L71" s="128">
        <v>5.7419664299999997</v>
      </c>
      <c r="M71" s="128">
        <v>4.9379461497777779</v>
      </c>
      <c r="N71" s="128">
        <v>6.4649825999999999</v>
      </c>
      <c r="O71" s="128">
        <v>5.7244580044444451</v>
      </c>
      <c r="P71" s="122">
        <v>5348.49</v>
      </c>
      <c r="Q71" s="121">
        <f>(P71/P70)-1</f>
        <v>5.3080212396032778E-3</v>
      </c>
      <c r="R71" s="123">
        <f>P71/P67-1</f>
        <v>3.303157719890204E-2</v>
      </c>
      <c r="S71" s="122">
        <v>771.90800000000002</v>
      </c>
      <c r="T71" s="121">
        <f>(S71/S70)-1</f>
        <v>1.6856537638714864E-2</v>
      </c>
      <c r="U71" s="120">
        <f>(S71/S67-1)</f>
        <v>6.8078764976678086E-2</v>
      </c>
      <c r="V71" s="122">
        <v>863.62199999999996</v>
      </c>
      <c r="W71" s="121">
        <f>(V71/V70)-1</f>
        <v>2.0786349517041947E-2</v>
      </c>
      <c r="X71" s="120">
        <f>(V71/V67-1)</f>
        <v>8.4807801976118702E-2</v>
      </c>
      <c r="Y71" s="122">
        <v>258.14999999999998</v>
      </c>
      <c r="Z71" s="121">
        <f>(Y71/Y70)-1</f>
        <v>-1.8559331864053119E-3</v>
      </c>
      <c r="AA71" s="120">
        <f>(Y71/Y67)-1</f>
        <v>1.5231420852062971E-2</v>
      </c>
      <c r="AB71" s="92">
        <v>1868095</v>
      </c>
      <c r="AC71" s="92">
        <f>SUM(AB68:AB71)</f>
        <v>7499672</v>
      </c>
      <c r="AD71" s="92">
        <v>1211460</v>
      </c>
      <c r="AE71" s="92">
        <v>4869686</v>
      </c>
      <c r="AF71" s="119">
        <v>5.09</v>
      </c>
      <c r="AG71" s="119">
        <v>1.83</v>
      </c>
    </row>
    <row r="72" spans="1:33" s="134" customFormat="1" ht="15.75" customHeight="1">
      <c r="A72" s="127">
        <f>EDATE(A71,3)</f>
        <v>43983</v>
      </c>
      <c r="B72" s="126" t="s">
        <v>81</v>
      </c>
      <c r="C72" s="125">
        <v>152.47649999999999</v>
      </c>
      <c r="D72" s="124">
        <f ca="1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124">
        <f>AVERAGE(C69:C72)/AVERAGE(C65:C68)-1</f>
        <v>-1.7328000096828444E-2</v>
      </c>
      <c r="F72" s="124">
        <f>C72/C68-1</f>
        <v>-0.10137678507336556</v>
      </c>
      <c r="G72" s="124">
        <v>-8.8877956370621569E-2</v>
      </c>
      <c r="H72" s="131">
        <v>2.2499999999999999E-2</v>
      </c>
      <c r="I72" s="130">
        <v>0.03</v>
      </c>
      <c r="J72" s="119">
        <v>5.4668999999999999</v>
      </c>
      <c r="K72" s="129">
        <v>5.3896333333333333</v>
      </c>
      <c r="L72" s="128">
        <v>6.1415154599999999</v>
      </c>
      <c r="M72" s="128">
        <v>5.9806964555555551</v>
      </c>
      <c r="N72" s="128">
        <v>6.7795026900000002</v>
      </c>
      <c r="O72" s="128">
        <v>6.731652033333333</v>
      </c>
      <c r="P72" s="122">
        <v>5325.46</v>
      </c>
      <c r="Q72" s="121">
        <f>(P72/P71)-1</f>
        <v>-4.3058882039602731E-3</v>
      </c>
      <c r="R72" s="123">
        <f>P72/P68-1</f>
        <v>2.1324173853674466E-2</v>
      </c>
      <c r="S72" s="122">
        <v>792.42899999999997</v>
      </c>
      <c r="T72" s="121">
        <f>(S72/S71)-1</f>
        <v>2.6584774351347429E-2</v>
      </c>
      <c r="U72" s="120">
        <f>(S72/S68-1)</f>
        <v>7.313984840626131E-2</v>
      </c>
      <c r="V72" s="122">
        <v>898.18299999999999</v>
      </c>
      <c r="W72" s="121">
        <f>(V72/V71)-1</f>
        <v>4.0018665573595902E-2</v>
      </c>
      <c r="X72" s="120">
        <f>(V72/V68-1)</f>
        <v>9.7663601656181154E-2</v>
      </c>
      <c r="Y72" s="122">
        <v>257.00400000000002</v>
      </c>
      <c r="Z72" s="121">
        <f>(Y72/Y71)-1</f>
        <v>-4.4392794886691789E-3</v>
      </c>
      <c r="AA72" s="120">
        <f>(Y72/Y68)-1</f>
        <v>7.0176675953028678E-3</v>
      </c>
      <c r="AB72" s="92">
        <v>1752724</v>
      </c>
      <c r="AC72" s="92">
        <f>SUM(AB69:AB72)</f>
        <v>7425635</v>
      </c>
      <c r="AD72" s="92">
        <v>1066604</v>
      </c>
      <c r="AE72" s="92">
        <v>4763689</v>
      </c>
      <c r="AF72" s="119">
        <v>4.9400000000000004</v>
      </c>
      <c r="AG72" s="119">
        <v>2.2599999999999998</v>
      </c>
    </row>
    <row r="73" spans="1:33" ht="15.75" customHeight="1">
      <c r="A73" s="127">
        <f>EDATE(A72,3)</f>
        <v>44075</v>
      </c>
      <c r="B73" s="126" t="s">
        <v>80</v>
      </c>
      <c r="C73" s="125">
        <v>168.3655</v>
      </c>
      <c r="D73" s="124">
        <f ca="1">AVERAGE(OFFSET($C$1,MATCH(EDATE(A73,0),$A$1:$A$300,0)-1,,IF(MONTH($A73)=3,-1,IF(MONTH($A73)=6,-2,IF(MONTH($A73)=9,-3,-4)))))/AVERAGE(OFFSET($C$1,MATCH(EDATE(A73,-12),$A$1:$A$300,0)-1,,IF(MONTH($A73)=3,-1,IF(MONTH($A73)=6,-2,IF(MONTH($A73)=9,-3,-4)))))-1</f>
        <v>-4.2690014811121335E-2</v>
      </c>
      <c r="E73" s="124">
        <f>AVERAGE(C70:C73)/AVERAGE(C66:C69)-1</f>
        <v>-2.7842512879517445E-2</v>
      </c>
      <c r="F73" s="124">
        <f>C73/C69-1</f>
        <v>-3.0357079095075568E-2</v>
      </c>
      <c r="G73" s="124">
        <v>7.9180121257878877E-2</v>
      </c>
      <c r="H73" s="131">
        <v>0.02</v>
      </c>
      <c r="I73" s="130">
        <v>2.0833333333333336E-2</v>
      </c>
      <c r="J73" s="119">
        <v>5.61</v>
      </c>
      <c r="K73" s="129">
        <v>5.3844333333333338</v>
      </c>
      <c r="L73" s="128">
        <v>6.6113850000000012</v>
      </c>
      <c r="M73" s="128">
        <v>6.3713999633333342</v>
      </c>
      <c r="N73" s="128">
        <v>7.248120000000001</v>
      </c>
      <c r="O73" s="128">
        <v>7.0670687500000007</v>
      </c>
      <c r="P73" s="122">
        <v>5391.75</v>
      </c>
      <c r="Q73" s="121">
        <f>(P73/P72)-1</f>
        <v>1.2447750992402584E-2</v>
      </c>
      <c r="R73" s="123">
        <f>P73/P69-1</f>
        <v>3.1353293138274951E-2</v>
      </c>
      <c r="S73" s="122">
        <v>868.44200000000001</v>
      </c>
      <c r="T73" s="121">
        <f>(S73/S72)-1</f>
        <v>9.5924051239921759E-2</v>
      </c>
      <c r="U73" s="120">
        <f>(S73/S69-1)</f>
        <v>0.17936829983078972</v>
      </c>
      <c r="V73" s="122">
        <v>1016.468</v>
      </c>
      <c r="W73" s="121">
        <f>(V73/V72)-1</f>
        <v>0.13169365262980937</v>
      </c>
      <c r="X73" s="120">
        <f>(V73/V69-1)</f>
        <v>0.25258997921115767</v>
      </c>
      <c r="Y73" s="122">
        <v>259.95100000000002</v>
      </c>
      <c r="Z73" s="121">
        <f>(Y73/Y72)-1</f>
        <v>1.1466747599259142E-2</v>
      </c>
      <c r="AA73" s="120">
        <f>(Y73/Y69)-1</f>
        <v>1.3730842725110159E-2</v>
      </c>
      <c r="AB73" s="92">
        <v>1929323</v>
      </c>
      <c r="AC73" s="92">
        <f>SUM(AB70:AB73)</f>
        <v>7474348</v>
      </c>
      <c r="AD73" s="92">
        <v>1200311</v>
      </c>
      <c r="AE73" s="92">
        <v>4747986</v>
      </c>
      <c r="AF73" s="119">
        <v>4.91</v>
      </c>
      <c r="AG73" s="119">
        <v>1.53</v>
      </c>
    </row>
    <row r="74" spans="1:33" s="132" customFormat="1" ht="15.75" customHeight="1">
      <c r="A74" s="118">
        <f>EDATE(A73,3)</f>
        <v>44166</v>
      </c>
      <c r="B74" s="117" t="s">
        <v>79</v>
      </c>
      <c r="C74" s="116">
        <v>171.45910000000001</v>
      </c>
      <c r="D74" s="115">
        <f ca="1">AVERAGE(OFFSET($C$1,MATCH(EDATE(A74,0),$A$1:$A$300,0)-1,,IF(MONTH($A74)=3,-1,IF(MONTH($A74)=6,-2,IF(MONTH($A74)=9,-3,-4)))))/AVERAGE(OFFSET($C$1,MATCH(EDATE(A74,-12),$A$1:$A$300,0)-1,,IF(MONTH($A74)=3,-1,IF(MONTH($A74)=6,-2,IF(MONTH($A74)=9,-3,-4)))))-1</f>
        <v>-3.2767506495341547E-2</v>
      </c>
      <c r="E74" s="115">
        <f>AVERAGE(C71:C74)/AVERAGE(C67:C70)-1</f>
        <v>-3.2767506495341547E-2</v>
      </c>
      <c r="F74" s="115">
        <f>C74/C70-1</f>
        <v>-3.3388845777130305E-3</v>
      </c>
      <c r="G74" s="115">
        <v>3.839450837450209E-2</v>
      </c>
      <c r="H74" s="114">
        <v>0.02</v>
      </c>
      <c r="I74" s="113">
        <v>0.02</v>
      </c>
      <c r="J74" s="105">
        <v>5.1925999999999997</v>
      </c>
      <c r="K74" s="112">
        <v>5.4013</v>
      </c>
      <c r="L74" s="111">
        <v>6.3432801599999999</v>
      </c>
      <c r="M74" s="111">
        <v>6.4655361433333338</v>
      </c>
      <c r="N74" s="111">
        <v>7.0982841999999993</v>
      </c>
      <c r="O74" s="111">
        <v>7.1909307333333325</v>
      </c>
      <c r="P74" s="109">
        <v>5560.59</v>
      </c>
      <c r="Q74" s="108">
        <f>(P74/P73)-1</f>
        <v>3.1314508276533592E-2</v>
      </c>
      <c r="R74" s="110">
        <f>P74/P70-1</f>
        <v>4.517456886424509E-2</v>
      </c>
      <c r="S74" s="109">
        <v>934.75800000000004</v>
      </c>
      <c r="T74" s="108">
        <f>(S74/S73)-1</f>
        <v>7.6362036842990033E-2</v>
      </c>
      <c r="U74" s="110">
        <f>(S74/S70-1)</f>
        <v>0.23138351126052559</v>
      </c>
      <c r="V74" s="109">
        <v>1113.635</v>
      </c>
      <c r="W74" s="108">
        <f>(V74/V73)-1</f>
        <v>9.5592778129759193E-2</v>
      </c>
      <c r="X74" s="107">
        <f>(V74/V70-1)</f>
        <v>0.31629741524001354</v>
      </c>
      <c r="Y74" s="109">
        <v>262.005</v>
      </c>
      <c r="Z74" s="108">
        <f>(Y74/Y73)-1</f>
        <v>7.9014891267967791E-3</v>
      </c>
      <c r="AA74" s="107">
        <f>(Y74/Y70)-1</f>
        <v>1.3049530216912242E-2</v>
      </c>
      <c r="AB74" s="133">
        <v>2059455</v>
      </c>
      <c r="AC74" s="133">
        <f>SUM(AB71:AB74)</f>
        <v>7609597</v>
      </c>
      <c r="AD74" s="133">
        <v>1326629</v>
      </c>
      <c r="AE74" s="133">
        <v>4805004</v>
      </c>
      <c r="AF74" s="105">
        <v>4.55</v>
      </c>
      <c r="AG74" s="105">
        <v>1.83</v>
      </c>
    </row>
    <row r="75" spans="1:33" ht="15.75" customHeight="1">
      <c r="A75" s="127">
        <f>EDATE(A74,3)</f>
        <v>44256</v>
      </c>
      <c r="B75" s="126" t="s">
        <v>78</v>
      </c>
      <c r="C75" s="125">
        <v>170.53380000000001</v>
      </c>
      <c r="D75" s="124">
        <f ca="1">AVERAGE(OFFSET($C$1,MATCH(EDATE(A75,0),$A$1:$A$300,0)-1,,IF(MONTH($A75)=3,-1,IF(MONTH($A75)=6,-2,IF(MONTH($A75)=9,-3,-4)))))/AVERAGE(OFFSET($C$1,MATCH(EDATE(A75,-12),$A$1:$A$300,0)-1,,IF(MONTH($A75)=3,-1,IF(MONTH($A75)=6,-2,IF(MONTH($A75)=9,-3,-4)))))-1</f>
        <v>1.7497488084810886E-2</v>
      </c>
      <c r="E75" s="124">
        <f>AVERAGE(C72:C75)/AVERAGE(C68:C71)-1</f>
        <v>-2.9452117375640796E-2</v>
      </c>
      <c r="F75" s="124">
        <f>C75/C71-1</f>
        <v>1.7497488084810886E-2</v>
      </c>
      <c r="G75" s="124">
        <v>8.9580534974698089E-3</v>
      </c>
      <c r="H75" s="131">
        <v>2.75E-2</v>
      </c>
      <c r="I75" s="130">
        <v>2.2499999999999999E-2</v>
      </c>
      <c r="J75" s="119">
        <v>5.6344000000000003</v>
      </c>
      <c r="K75" s="129">
        <v>5.4738000000000007</v>
      </c>
      <c r="L75" s="128">
        <v>6.704936</v>
      </c>
      <c r="M75" s="128">
        <v>6.5993957400000012</v>
      </c>
      <c r="N75" s="128">
        <v>7.8092784000000011</v>
      </c>
      <c r="O75" s="128">
        <v>7.5481877400000021</v>
      </c>
      <c r="P75" s="122">
        <v>5674.72</v>
      </c>
      <c r="Q75" s="121">
        <f>(P75/P74)-1</f>
        <v>2.0524800425854028E-2</v>
      </c>
      <c r="R75" s="123">
        <f>P75/P71-1</f>
        <v>6.0994785444116184E-2</v>
      </c>
      <c r="S75" s="122">
        <v>1011.948</v>
      </c>
      <c r="T75" s="121">
        <f>(S75/S74)-1</f>
        <v>8.2577522738505493E-2</v>
      </c>
      <c r="U75" s="120">
        <f>(S75/S71-1)</f>
        <v>0.31096970105245703</v>
      </c>
      <c r="V75" s="122">
        <v>1231.299</v>
      </c>
      <c r="W75" s="121">
        <f>(V75/V74)-1</f>
        <v>0.10565759876440661</v>
      </c>
      <c r="X75" s="120">
        <f>(V75/V71-1)</f>
        <v>0.42573834385877163</v>
      </c>
      <c r="Y75" s="122">
        <v>264.91000000000003</v>
      </c>
      <c r="Z75" s="121">
        <f>(Y75/Y74)-1</f>
        <v>1.1087574664605748E-2</v>
      </c>
      <c r="AA75" s="120">
        <f>(Y75/Y71)-1</f>
        <v>2.6186325779585795E-2</v>
      </c>
      <c r="AB75" s="92">
        <v>2156670</v>
      </c>
      <c r="AC75" s="92">
        <f>SUM(AB72:AB75)</f>
        <v>7898172</v>
      </c>
      <c r="AD75" s="92">
        <v>1287344</v>
      </c>
      <c r="AE75" s="92">
        <v>4880888</v>
      </c>
      <c r="AF75" s="119">
        <v>4.3899999999999997</v>
      </c>
      <c r="AG75" s="119">
        <v>2.08</v>
      </c>
    </row>
    <row r="76" spans="1:33" ht="15.75" customHeight="1">
      <c r="A76" s="127">
        <f>EDATE(A75,3)</f>
        <v>44348</v>
      </c>
      <c r="B76" s="126" t="s">
        <v>77</v>
      </c>
      <c r="C76" s="125">
        <v>171.3783</v>
      </c>
      <c r="D76" s="124">
        <f ca="1">AVERAGE(OFFSET($C$1,MATCH(EDATE(A76,0),$A$1:$A$300,0)-1,,IF(MONTH($A76)=3,-1,IF(MONTH($A76)=6,-2,IF(MONTH($A76)=9,-3,-4)))))/AVERAGE(OFFSET($C$1,MATCH(EDATE(A76,-12),$A$1:$A$300,0)-1,,IF(MONTH($A76)=3,-1,IF(MONTH($A76)=6,-2,IF(MONTH($A76)=9,-3,-4)))))-1</f>
        <v>6.8215936317962855E-2</v>
      </c>
      <c r="E76" s="124">
        <f>AVERAGE(C73:C76)/AVERAGE(C69:C72)-1</f>
        <v>2.4016451875620293E-2</v>
      </c>
      <c r="F76" s="124">
        <f>C76/C72-1</f>
        <v>0.12396533236269192</v>
      </c>
      <c r="G76" s="124">
        <v>-7.0694074746414648E-3</v>
      </c>
      <c r="H76" s="100">
        <v>4.2500000000000003E-2</v>
      </c>
      <c r="I76" s="99">
        <v>3.5000000000000003E-2</v>
      </c>
      <c r="J76" s="91">
        <v>4.9690000000000003</v>
      </c>
      <c r="K76" s="98">
        <v>5.2923</v>
      </c>
      <c r="L76" s="97">
        <v>5.9826760000000005</v>
      </c>
      <c r="M76" s="97">
        <v>6.3788091900000001</v>
      </c>
      <c r="N76" s="97">
        <v>6.9670348999999998</v>
      </c>
      <c r="O76" s="97">
        <v>7.4005759100000006</v>
      </c>
      <c r="P76" s="95">
        <v>5769.98</v>
      </c>
      <c r="Q76" s="94">
        <f>(P76/P75)-1</f>
        <v>1.6786731327713023E-2</v>
      </c>
      <c r="R76" s="96">
        <f>P76/P72-1</f>
        <v>8.3470723655796775E-2</v>
      </c>
      <c r="S76" s="95">
        <v>1075.7329999999999</v>
      </c>
      <c r="T76" s="94">
        <f>(S76/S75)-1</f>
        <v>6.3031894919501674E-2</v>
      </c>
      <c r="U76" s="93">
        <f>(S76/S72-1)</f>
        <v>0.35751341760586741</v>
      </c>
      <c r="V76" s="95">
        <v>1325.0640000000001</v>
      </c>
      <c r="W76" s="94">
        <f>(V76/V75)-1</f>
        <v>7.6151284131636743E-2</v>
      </c>
      <c r="X76" s="93">
        <f>(V76/V72-1)</f>
        <v>0.47527174306349607</v>
      </c>
      <c r="Y76" s="95">
        <v>270.66399999999999</v>
      </c>
      <c r="Z76" s="94">
        <f>(Y76/Y75)-1</f>
        <v>2.1720584349401495E-2</v>
      </c>
      <c r="AA76" s="93">
        <f>(Y76/Y72)-1</f>
        <v>5.3150923721031473E-2</v>
      </c>
      <c r="AB76" s="92">
        <v>2203639</v>
      </c>
      <c r="AC76" s="92">
        <f>SUM(AB73:AB76)</f>
        <v>8349087</v>
      </c>
      <c r="AD76" s="92">
        <v>1306327</v>
      </c>
      <c r="AE76" s="92">
        <v>5120611</v>
      </c>
      <c r="AF76" s="91">
        <v>4.6100000000000003</v>
      </c>
      <c r="AG76" s="91">
        <v>2.87</v>
      </c>
    </row>
    <row r="77" spans="1:33" ht="15.75" customHeight="1">
      <c r="A77" s="127">
        <f>EDATE(A76,3)</f>
        <v>44440</v>
      </c>
      <c r="B77" s="126" t="s">
        <v>76</v>
      </c>
      <c r="C77" s="125">
        <v>175.45869999999999</v>
      </c>
      <c r="D77" s="124">
        <f ca="1">AVERAGE(OFFSET($C$1,MATCH(EDATE(A77,0),$A$1:$A$300,0)-1,,IF(MONTH($A77)=3,-1,IF(MONTH($A77)=6,-2,IF(MONTH($A77)=9,-3,-4)))))/AVERAGE(OFFSET($C$1,MATCH(EDATE(A77,-12),$A$1:$A$300,0)-1,,IF(MONTH($A77)=3,-1,IF(MONTH($A77)=6,-2,IF(MONTH($A77)=9,-3,-4)))))-1</f>
        <v>5.9224081735604228E-2</v>
      </c>
      <c r="E77" s="124">
        <f>AVERAGE(C74:C77)/AVERAGE(C70:C73)-1</f>
        <v>4.2928387935562418E-2</v>
      </c>
      <c r="F77" s="124">
        <f>C77/C73-1</f>
        <v>4.2129771241733005E-2</v>
      </c>
      <c r="G77" s="124">
        <v>1.3524426255713262E-3</v>
      </c>
      <c r="H77" s="131">
        <v>6.25E-2</v>
      </c>
      <c r="I77" s="130">
        <v>5.2499999999999998E-2</v>
      </c>
      <c r="J77" s="119">
        <v>5.4429999999999996</v>
      </c>
      <c r="K77" s="129">
        <v>5.2330666666666668</v>
      </c>
      <c r="L77" s="128">
        <v>6.4036894999999987</v>
      </c>
      <c r="M77" s="128">
        <v>6.1676923733333338</v>
      </c>
      <c r="N77" s="128">
        <v>7.4748718999999992</v>
      </c>
      <c r="O77" s="128">
        <v>7.2111658666666676</v>
      </c>
      <c r="P77" s="122">
        <v>5944.21</v>
      </c>
      <c r="Q77" s="121">
        <f>(P77/P76)-1</f>
        <v>3.0195945219914089E-2</v>
      </c>
      <c r="R77" s="123">
        <f>P77/P73-1</f>
        <v>0.10246394955255722</v>
      </c>
      <c r="S77" s="122">
        <v>1084.3119999999999</v>
      </c>
      <c r="T77" s="121">
        <f>(S77/S76)-1</f>
        <v>7.9750272604819372E-3</v>
      </c>
      <c r="U77" s="120">
        <f>(S77/S73-1)</f>
        <v>0.24857157990976941</v>
      </c>
      <c r="V77" s="122">
        <v>1326.913</v>
      </c>
      <c r="W77" s="121">
        <f>(V77/V76)-1</f>
        <v>1.3954042974526626E-3</v>
      </c>
      <c r="X77" s="120">
        <f>(V77/V73-1)</f>
        <v>0.30541541888185364</v>
      </c>
      <c r="Y77" s="122">
        <v>273.887</v>
      </c>
      <c r="Z77" s="121">
        <f>(Y77/Y76)-1</f>
        <v>1.1907752785741854E-2</v>
      </c>
      <c r="AA77" s="120">
        <f>(Y77/Y73)-1</f>
        <v>5.3610103442571777E-2</v>
      </c>
      <c r="AB77" s="92">
        <v>2295851</v>
      </c>
      <c r="AC77" s="92">
        <f>SUM(AB74:AB77)</f>
        <v>8715615</v>
      </c>
      <c r="AD77" s="92">
        <v>1413002</v>
      </c>
      <c r="AE77" s="92">
        <v>5333302</v>
      </c>
      <c r="AF77" s="119">
        <v>4.88</v>
      </c>
      <c r="AG77" s="119">
        <v>3.28</v>
      </c>
    </row>
    <row r="78" spans="1:33" s="132" customFormat="1" ht="15.75" customHeight="1">
      <c r="A78" s="118">
        <f>EDATE(A77,3)</f>
        <v>44531</v>
      </c>
      <c r="B78" s="117" t="s">
        <v>75</v>
      </c>
      <c r="C78" s="116">
        <v>173.96</v>
      </c>
      <c r="D78" s="115">
        <f ca="1">AVERAGE(OFFSET($C$1,MATCH(EDATE(A78,0),$A$1:$A$300,0)-1,,IF(MONTH($A78)=3,-1,IF(MONTH($A78)=6,-2,IF(MONTH($A78)=9,-3,-4)))))/AVERAGE(OFFSET($C$1,MATCH(EDATE(A78,-12),$A$1:$A$300,0)-1,,IF(MONTH($A78)=3,-1,IF(MONTH($A78)=6,-2,IF(MONTH($A78)=9,-3,-4)))))-1</f>
        <v>4.7625989483594866E-2</v>
      </c>
      <c r="E78" s="115">
        <f>AVERAGE(C75:C78)/AVERAGE(C71:C74)-1</f>
        <v>4.7625989483594866E-2</v>
      </c>
      <c r="F78" s="115">
        <f>C78/C74-1</f>
        <v>1.4585985812359814E-2</v>
      </c>
      <c r="G78" s="115">
        <v>1.3175208604406352E-2</v>
      </c>
      <c r="H78" s="114">
        <v>9.2499999999999999E-2</v>
      </c>
      <c r="I78" s="113">
        <v>8.2500000000000004E-2</v>
      </c>
      <c r="J78" s="105">
        <v>5.5698999999999996</v>
      </c>
      <c r="K78" s="112">
        <v>5.5844666666666667</v>
      </c>
      <c r="L78" s="111">
        <v>6.2978859299999996</v>
      </c>
      <c r="M78" s="111">
        <v>6.3875129733333331</v>
      </c>
      <c r="N78" s="111">
        <v>7.416878839999999</v>
      </c>
      <c r="O78" s="111">
        <v>7.531025597777778</v>
      </c>
      <c r="P78" s="109">
        <v>6120.04</v>
      </c>
      <c r="Q78" s="108">
        <f>(P78/P77)-1</f>
        <v>2.9580045119536491E-2</v>
      </c>
      <c r="R78" s="110">
        <f>P78/P74-1</f>
        <v>0.10060982737443336</v>
      </c>
      <c r="S78" s="109">
        <v>1100.9880000000001</v>
      </c>
      <c r="T78" s="108">
        <f>(S78/S77)-1</f>
        <v>1.5379337312507957E-2</v>
      </c>
      <c r="U78" s="110">
        <f>(S78/S74-1)</f>
        <v>0.17783212339450416</v>
      </c>
      <c r="V78" s="109">
        <v>1342.671</v>
      </c>
      <c r="W78" s="108">
        <f>(V78/V77)-1</f>
        <v>1.1875684389255348E-2</v>
      </c>
      <c r="X78" s="107">
        <f>(V78/V74-1)</f>
        <v>0.20566523142681414</v>
      </c>
      <c r="Y78" s="109">
        <v>280.80799999999999</v>
      </c>
      <c r="Z78" s="108">
        <f>(Y78/Y77)-1</f>
        <v>2.5269545469482013E-2</v>
      </c>
      <c r="AA78" s="107">
        <f>(Y78/Y74)-1</f>
        <v>7.1765805996068854E-2</v>
      </c>
      <c r="AB78" s="133">
        <v>2355982</v>
      </c>
      <c r="AC78" s="133">
        <f>SUM(AB75:AB78)</f>
        <v>9012142</v>
      </c>
      <c r="AD78" s="133">
        <v>1523898</v>
      </c>
      <c r="AE78" s="133">
        <v>5530571</v>
      </c>
      <c r="AF78" s="105">
        <v>5.32</v>
      </c>
      <c r="AG78" s="105">
        <v>4.0999999999999996</v>
      </c>
    </row>
    <row r="79" spans="1:33" ht="15.75" customHeight="1">
      <c r="A79" s="127">
        <f>EDATE(A78,3)</f>
        <v>44621</v>
      </c>
      <c r="B79" s="126" t="s">
        <v>74</v>
      </c>
      <c r="C79" s="125">
        <v>173.04650000000001</v>
      </c>
      <c r="D79" s="124">
        <f ca="1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124">
        <f>AVERAGE(C76:C79)/AVERAGE(C72:C75)-1</f>
        <v>4.6781785328443126E-2</v>
      </c>
      <c r="F79" s="124">
        <f>C79/C75-1</f>
        <v>1.4734322462760963E-2</v>
      </c>
      <c r="G79" s="124">
        <v>7.4156452167848386E-3</v>
      </c>
      <c r="H79" s="131">
        <v>0.11749999999999999</v>
      </c>
      <c r="I79" s="130">
        <v>0.10583333333333333</v>
      </c>
      <c r="J79" s="119">
        <v>4.74</v>
      </c>
      <c r="K79" s="129">
        <v>5.2266000000000004</v>
      </c>
      <c r="L79" s="128">
        <v>5.221584</v>
      </c>
      <c r="M79" s="128">
        <v>5.8673811600000008</v>
      </c>
      <c r="N79" s="128">
        <v>6.2392620000000001</v>
      </c>
      <c r="O79" s="128">
        <v>7.0140972000000001</v>
      </c>
      <c r="P79" s="122">
        <v>6315.93</v>
      </c>
      <c r="Q79" s="121">
        <f>(P79/P78)-1</f>
        <v>3.2007960732282958E-2</v>
      </c>
      <c r="R79" s="123">
        <f>P79/P75-1</f>
        <v>0.11299412129585251</v>
      </c>
      <c r="S79" s="122">
        <v>1161.4179999999999</v>
      </c>
      <c r="T79" s="121">
        <f>(S79/S78)-1</f>
        <v>5.4887065072461994E-2</v>
      </c>
      <c r="U79" s="120">
        <f>(S79/S75-1)</f>
        <v>0.14770521805468251</v>
      </c>
      <c r="V79" s="122">
        <v>1435.019</v>
      </c>
      <c r="W79" s="121">
        <f>(V79/V78)-1</f>
        <v>6.877932121867536E-2</v>
      </c>
      <c r="X79" s="120">
        <f>(V79/V75-1)</f>
        <v>0.16545128356313121</v>
      </c>
      <c r="Y79" s="122">
        <v>287.553</v>
      </c>
      <c r="Z79" s="121">
        <f>(Y79/Y78)-1</f>
        <v>2.4019970940998947E-2</v>
      </c>
      <c r="AA79" s="120">
        <f>(Y79/Y75)-1</f>
        <v>8.5474312030500821E-2</v>
      </c>
      <c r="AB79" s="92">
        <v>2319528</v>
      </c>
      <c r="AC79" s="92">
        <f>SUM(AB76:AB79)</f>
        <v>9175000</v>
      </c>
      <c r="AD79" s="92">
        <v>1475027</v>
      </c>
      <c r="AE79" s="92">
        <v>5718254</v>
      </c>
      <c r="AF79" s="119">
        <v>6.08</v>
      </c>
      <c r="AG79" s="119">
        <v>4.7699999999999996</v>
      </c>
    </row>
    <row r="80" spans="1:33" ht="15.75" customHeight="1">
      <c r="A80" s="127">
        <f>EDATE(A79,3)</f>
        <v>44713</v>
      </c>
      <c r="B80" s="126" t="s">
        <v>73</v>
      </c>
      <c r="C80" s="125">
        <v>177.45169999999999</v>
      </c>
      <c r="D80" s="124">
        <f ca="1">AVERAGE(OFFSET($C$1,MATCH(EDATE(A80,0),$A$1:$A$300,0)-1,,IF(MONTH($A80)=3,-1,IF(MONTH($A80)=6,-2,IF(MONTH($A80)=9,-3,-4)))))/AVERAGE(OFFSET($C$1,MATCH(EDATE(A80,-12),$A$1:$A$300,0)-1,,IF(MONTH($A80)=3,-1,IF(MONTH($A80)=6,-2,IF(MONTH($A80)=9,-3,-4)))))-1</f>
        <v>2.5112009782631173E-2</v>
      </c>
      <c r="E80" s="124">
        <f>AVERAGE(C77:C80)/AVERAGE(C73:C76)-1</f>
        <v>2.6667480275009314E-2</v>
      </c>
      <c r="F80" s="124">
        <f>C80/C76-1</f>
        <v>3.5438559024100424E-2</v>
      </c>
      <c r="G80" s="124">
        <v>1.1372566720550203E-2</v>
      </c>
      <c r="H80" s="100">
        <v>0.13250000000000001</v>
      </c>
      <c r="I80" s="99">
        <v>0.12583333333333335</v>
      </c>
      <c r="J80" s="91">
        <v>5.26</v>
      </c>
      <c r="K80" s="98">
        <v>4.9214999999999991</v>
      </c>
      <c r="L80" s="97">
        <v>5.5566639999999996</v>
      </c>
      <c r="M80" s="97">
        <v>5.2407412999999998</v>
      </c>
      <c r="N80" s="97">
        <v>6.4787419999999996</v>
      </c>
      <c r="O80" s="97">
        <v>6.1838647499999988</v>
      </c>
      <c r="P80" s="95">
        <v>6455.85</v>
      </c>
      <c r="Q80" s="94">
        <f>(P80/P79)-1</f>
        <v>2.2153507084467394E-2</v>
      </c>
      <c r="R80" s="96">
        <f>P80/P76-1</f>
        <v>0.11886869625198027</v>
      </c>
      <c r="S80" s="95">
        <v>1190.9082856844225</v>
      </c>
      <c r="T80" s="94">
        <f>(S80/S79)-1</f>
        <v>2.5391621005032228E-2</v>
      </c>
      <c r="U80" s="93">
        <f>(S80/S76-1)</f>
        <v>0.10706679602133851</v>
      </c>
      <c r="V80" s="95">
        <v>1466.7950257916925</v>
      </c>
      <c r="W80" s="94">
        <f>(V80/V79)-1</f>
        <v>2.2143278794003685E-2</v>
      </c>
      <c r="X80" s="93">
        <f>(V80/V76-1)</f>
        <v>0.10696164546896791</v>
      </c>
      <c r="Y80" s="95">
        <v>294.99599999999998</v>
      </c>
      <c r="Z80" s="94">
        <f>(Y80/Y79)-1</f>
        <v>2.5883924007052528E-2</v>
      </c>
      <c r="AA80" s="93">
        <f>(Y80/Y76)-1</f>
        <v>8.9897437413176462E-2</v>
      </c>
      <c r="AB80" s="92">
        <v>2517481</v>
      </c>
      <c r="AC80" s="92">
        <f>SUM(AB77:AB80)</f>
        <v>9488842</v>
      </c>
      <c r="AD80" s="92">
        <v>1563936</v>
      </c>
      <c r="AE80" s="92">
        <v>5975863</v>
      </c>
      <c r="AF80" s="91">
        <v>6.82</v>
      </c>
      <c r="AG80" s="91">
        <v>5.01</v>
      </c>
    </row>
    <row r="81" spans="1:33" ht="15.75" customHeight="1">
      <c r="A81" s="127">
        <f>EDATE(A80,3)</f>
        <v>44805</v>
      </c>
      <c r="B81" s="126" t="s">
        <v>72</v>
      </c>
      <c r="C81" s="125">
        <v>183.04169999999999</v>
      </c>
      <c r="D81" s="124">
        <f ca="1">AVERAGE(OFFSET($C$1,MATCH(EDATE(A81,0),$A$1:$A$300,0)-1,,IF(MONTH($A81)=3,-1,IF(MONTH($A81)=6,-2,IF(MONTH($A81)=9,-3,-4)))))/AVERAGE(OFFSET($C$1,MATCH(EDATE(A81,-12),$A$1:$A$300,0)-1,,IF(MONTH($A81)=3,-1,IF(MONTH($A81)=6,-2,IF(MONTH($A81)=9,-3,-4)))))-1</f>
        <v>3.1252440222756972E-2</v>
      </c>
      <c r="E81" s="124">
        <f>AVERAGE(C78:C81)/AVERAGE(C74:C77)-1</f>
        <v>2.710393378684639E-2</v>
      </c>
      <c r="F81" s="124">
        <f>C81/C77-1</f>
        <v>4.3218147632462678E-2</v>
      </c>
      <c r="G81" s="124">
        <v>1.0203656536752703E-2</v>
      </c>
      <c r="H81" s="131">
        <v>0.13750000000000001</v>
      </c>
      <c r="I81" s="130">
        <v>0.13583333333333333</v>
      </c>
      <c r="J81" s="119">
        <v>5.4154999999999998</v>
      </c>
      <c r="K81" s="129">
        <v>5.2495666666666665</v>
      </c>
      <c r="L81" s="128">
        <v>5.3608034499999997</v>
      </c>
      <c r="M81" s="128">
        <v>5.2850887344444448</v>
      </c>
      <c r="N81" s="128">
        <v>6.1303459999999994</v>
      </c>
      <c r="O81" s="128">
        <v>6.1750652700000002</v>
      </c>
      <c r="P81" s="122">
        <v>6370.34</v>
      </c>
      <c r="Q81" s="121">
        <f>(P81/P80)-1</f>
        <v>-1.3245351115654835E-2</v>
      </c>
      <c r="R81" s="123">
        <f>P81/P77-1</f>
        <v>7.1688247891645851E-2</v>
      </c>
      <c r="S81" s="122">
        <v>1173.826631314002</v>
      </c>
      <c r="T81" s="121">
        <f>(S81/S80)-1</f>
        <v>-1.4343383597002601E-2</v>
      </c>
      <c r="U81" s="120">
        <f>(S81/S77-1)</f>
        <v>8.2554312148165998E-2</v>
      </c>
      <c r="V81" s="122">
        <v>1440.88680873564</v>
      </c>
      <c r="W81" s="121">
        <f>(V81/V80)-1</f>
        <v>-1.7663147611281738E-2</v>
      </c>
      <c r="X81" s="120">
        <f>(V81/V77-1)</f>
        <v>8.5893957430245971E-2</v>
      </c>
      <c r="Y81" s="122">
        <v>296.34100000000001</v>
      </c>
      <c r="Z81" s="121">
        <f>(Y81/Y80)-1</f>
        <v>4.5593838560524791E-3</v>
      </c>
      <c r="AA81" s="120">
        <f>(Y81/Y77)-1</f>
        <v>8.1982715499457903E-2</v>
      </c>
      <c r="AB81" s="92">
        <v>2601182</v>
      </c>
      <c r="AC81" s="92">
        <f>SUM(AB78:AB81)</f>
        <v>9794173</v>
      </c>
      <c r="AD81" s="92">
        <v>1626419</v>
      </c>
      <c r="AE81" s="92">
        <v>6189280</v>
      </c>
      <c r="AF81" s="119">
        <v>7.01</v>
      </c>
      <c r="AG81" s="119">
        <v>5.23</v>
      </c>
    </row>
    <row r="82" spans="1:33" s="132" customFormat="1" ht="15.75" customHeight="1">
      <c r="A82" s="118">
        <f>EDATE(A81,3)</f>
        <v>44896</v>
      </c>
      <c r="B82" s="117" t="s">
        <v>71</v>
      </c>
      <c r="C82" s="116">
        <v>178.6464</v>
      </c>
      <c r="D82" s="115">
        <f ca="1">AVERAGE(OFFSET($C$1,MATCH(EDATE(A82,0),$A$1:$A$300,0)-1,,IF(MONTH($A82)=3,-1,IF(MONTH($A82)=6,-2,IF(MONTH($A82)=9,-3,-4)))))/AVERAGE(OFFSET($C$1,MATCH(EDATE(A82,-12),$A$1:$A$300,0)-1,,IF(MONTH($A82)=3,-1,IF(MONTH($A82)=6,-2,IF(MONTH($A82)=9,-3,-4)))))-1</f>
        <v>3.0167179011841849E-2</v>
      </c>
      <c r="E82" s="115">
        <f>AVERAGE(C79:C82)/AVERAGE(C75:C78)-1</f>
        <v>3.0167179011841849E-2</v>
      </c>
      <c r="F82" s="115">
        <f>C82/C78-1</f>
        <v>2.6939526327891317E-2</v>
      </c>
      <c r="G82" s="115">
        <v>3.9872309685842211E-3</v>
      </c>
      <c r="H82" s="114">
        <v>0.13750000000000001</v>
      </c>
      <c r="I82" s="113">
        <v>0.13750000000000001</v>
      </c>
      <c r="J82" s="105">
        <v>5.2804000000000002</v>
      </c>
      <c r="K82" s="112">
        <v>5.2632000000000003</v>
      </c>
      <c r="L82" s="111">
        <v>5.6526681999999999</v>
      </c>
      <c r="M82" s="111">
        <v>5.4305697599999991</v>
      </c>
      <c r="N82" s="111">
        <v>6.38030732</v>
      </c>
      <c r="O82" s="111">
        <v>6.1989969600000006</v>
      </c>
      <c r="P82" s="109">
        <v>6474.09</v>
      </c>
      <c r="Q82" s="108">
        <f>(P82/P81)-1</f>
        <v>1.6286414853838194E-2</v>
      </c>
      <c r="R82" s="110">
        <f>P82/P78-1</f>
        <v>5.7850929078894886E-2</v>
      </c>
      <c r="S82" s="109">
        <v>1161.0060000000001</v>
      </c>
      <c r="T82" s="108">
        <f>(S82/S81)-1</f>
        <v>-1.0922082505191E-2</v>
      </c>
      <c r="U82" s="110">
        <f>(S82/S78-1)</f>
        <v>5.4512855725947995E-2</v>
      </c>
      <c r="V82" s="109">
        <v>1413.4771473599535</v>
      </c>
      <c r="W82" s="108">
        <f>(V82/V81)-1</f>
        <v>-1.9022772093901019E-2</v>
      </c>
      <c r="X82" s="107">
        <f>(V82/V78-1)</f>
        <v>5.2735292085666075E-2</v>
      </c>
      <c r="Y82" s="109">
        <v>298.81200000000001</v>
      </c>
      <c r="Z82" s="108">
        <f>(Y82/Y81)-1</f>
        <v>8.3383669488865664E-3</v>
      </c>
      <c r="AA82" s="107">
        <f>(Y82/Y78)-1</f>
        <v>6.411498247913161E-2</v>
      </c>
      <c r="AB82" s="133">
        <v>2641485</v>
      </c>
      <c r="AC82" s="133">
        <f>SUM(AB79:AB82)</f>
        <v>10079676</v>
      </c>
      <c r="AD82" s="133">
        <v>1691277</v>
      </c>
      <c r="AE82" s="133">
        <v>6356659</v>
      </c>
      <c r="AF82" s="105">
        <v>7.2</v>
      </c>
      <c r="AG82" s="105">
        <v>5.23</v>
      </c>
    </row>
    <row r="83" spans="1:33" ht="15.75" customHeight="1">
      <c r="A83" s="127">
        <f>EDATE(A82,3)</f>
        <v>44986</v>
      </c>
      <c r="B83" s="126" t="s">
        <v>70</v>
      </c>
      <c r="C83" s="125">
        <v>180.7372</v>
      </c>
      <c r="D83" s="124">
        <f ca="1">AVERAGE(OFFSET($C$1,MATCH(EDATE(A83,0),$A$1:$A$300,0)-1,,IF(MONTH($A83)=3,-1,IF(MONTH($A83)=6,-2,IF(MONTH($A83)=9,-3,-4)))))/AVERAGE(OFFSET($C$1,MATCH(EDATE(A83,-12),$A$1:$A$300,0)-1,,IF(MONTH($A83)=3,-1,IF(MONTH($A83)=6,-2,IF(MONTH($A83)=9,-3,-4)))))-1</f>
        <v>4.4442967641645348E-2</v>
      </c>
      <c r="E83" s="124">
        <f>AVERAGE(C80:C83)/AVERAGE(C76:C79)-1</f>
        <v>3.7520708920671497E-2</v>
      </c>
      <c r="F83" s="124">
        <f>C83/C79-1</f>
        <v>4.4442967641645348E-2</v>
      </c>
      <c r="G83" s="124">
        <v>1.4123603798417594E-2</v>
      </c>
      <c r="H83" s="131">
        <v>0.13750000000000001</v>
      </c>
      <c r="I83" s="130">
        <v>0.13750000000000001</v>
      </c>
      <c r="J83" s="119">
        <v>5.0739999999999998</v>
      </c>
      <c r="K83" s="129">
        <v>5.1917</v>
      </c>
      <c r="L83" s="128">
        <v>5.4997085999999999</v>
      </c>
      <c r="M83" s="128">
        <v>5.5859230866666669</v>
      </c>
      <c r="N83" s="128">
        <v>6.2597937999999997</v>
      </c>
      <c r="O83" s="128">
        <v>6.3620822366666658</v>
      </c>
      <c r="P83" s="122">
        <v>6609.67</v>
      </c>
      <c r="Q83" s="121">
        <f>(P83/P82)-1</f>
        <v>2.0941939330469506E-2</v>
      </c>
      <c r="R83" s="123">
        <f>P83/P79-1</f>
        <v>4.6507798534815903E-2</v>
      </c>
      <c r="S83" s="122">
        <v>1163.3660199874414</v>
      </c>
      <c r="T83" s="121">
        <f>(S83/S82)-1</f>
        <v>2.0327371154338358E-3</v>
      </c>
      <c r="U83" s="120">
        <f>(S83/S79-1)</f>
        <v>1.6772772485371679E-3</v>
      </c>
      <c r="V83" s="122">
        <v>1410.416697967788</v>
      </c>
      <c r="W83" s="121">
        <f>(V83/V82)-1</f>
        <v>-2.1651919862176738E-3</v>
      </c>
      <c r="X83" s="120">
        <f>(V83/V79-1)</f>
        <v>-1.7144234349658061E-2</v>
      </c>
      <c r="Y83" s="122">
        <v>301.64299999999997</v>
      </c>
      <c r="Z83" s="121">
        <f>(Y83/Y82)-1</f>
        <v>9.4741844370371808E-3</v>
      </c>
      <c r="AA83" s="120">
        <f>(Y83/Y79)-1</f>
        <v>4.8999662670881516E-2</v>
      </c>
      <c r="AB83" s="92">
        <v>2581018</v>
      </c>
      <c r="AC83" s="92">
        <f>SUM(AB80:AB83)</f>
        <v>10341166</v>
      </c>
      <c r="AD83" s="92">
        <v>1635673</v>
      </c>
      <c r="AE83" s="92">
        <v>6517305</v>
      </c>
      <c r="AF83" s="119">
        <v>7.37</v>
      </c>
      <c r="AG83" s="119">
        <v>6.15</v>
      </c>
    </row>
    <row r="84" spans="1:33" ht="15.75" customHeight="1">
      <c r="A84" s="127">
        <f>EDATE(A83,3)</f>
        <v>45078</v>
      </c>
      <c r="B84" s="126" t="s">
        <v>69</v>
      </c>
      <c r="C84" s="125">
        <v>184.2841</v>
      </c>
      <c r="D84" s="124">
        <f ca="1">AVERAGE(OFFSET($C$1,MATCH(EDATE(A84,0),$A$1:$A$300,0)-1,,IF(MONTH($A84)=3,-1,IF(MONTH($A84)=6,-2,IF(MONTH($A84)=9,-3,-4)))))/AVERAGE(OFFSET($C$1,MATCH(EDATE(A84,-12),$A$1:$A$300,0)-1,,IF(MONTH($A84)=3,-1,IF(MONTH($A84)=6,-2,IF(MONTH($A84)=9,-3,-4)))))-1</f>
        <v>4.1435590824717483E-2</v>
      </c>
      <c r="E84" s="124">
        <f>AVERAGE(C81:C84)/AVERAGE(C77:C80)-1</f>
        <v>3.827954432876246E-2</v>
      </c>
      <c r="F84" s="124">
        <f>C84/C80-1</f>
        <v>3.850287148559306E-2</v>
      </c>
      <c r="G84" s="124">
        <v>8.015379940655043E-3</v>
      </c>
      <c r="H84" s="100">
        <v>0.13750000000000001</v>
      </c>
      <c r="I84" s="99">
        <v>0.13750000000000001</v>
      </c>
      <c r="J84" s="91">
        <v>4.7866</v>
      </c>
      <c r="K84" s="98">
        <v>4.9370000000000003</v>
      </c>
      <c r="L84" s="97">
        <v>5.22170194</v>
      </c>
      <c r="M84" s="97">
        <v>5.3650378999999999</v>
      </c>
      <c r="N84" s="97">
        <v>6.08041798</v>
      </c>
      <c r="O84" s="97">
        <v>6.1970869666666664</v>
      </c>
      <c r="P84" s="95">
        <v>6659.95</v>
      </c>
      <c r="Q84" s="94">
        <f>(P84/P83)-1</f>
        <v>7.6070363573370603E-3</v>
      </c>
      <c r="R84" s="96">
        <f>P84/P80-1</f>
        <v>3.1614737021461004E-2</v>
      </c>
      <c r="S84" s="95">
        <v>1109.2742494385441</v>
      </c>
      <c r="T84" s="94">
        <f>(S84/S83)-1</f>
        <v>-4.6495917552655697E-2</v>
      </c>
      <c r="U84" s="93">
        <f>(S84/S80-1)</f>
        <v>-6.8547710371301029E-2</v>
      </c>
      <c r="V84" s="95">
        <v>1315.1650104809123</v>
      </c>
      <c r="W84" s="94">
        <f>(V84/V83)-1</f>
        <v>-6.7534429806538676E-2</v>
      </c>
      <c r="X84" s="93">
        <f>(V84/V80-1)</f>
        <v>-0.10337505421313997</v>
      </c>
      <c r="Y84" s="95">
        <v>304.09899999999999</v>
      </c>
      <c r="Z84" s="94">
        <f>(Y84/Y83)-1</f>
        <v>8.1420752346317293E-3</v>
      </c>
      <c r="AA84" s="93">
        <f>(Y84/Y80)-1</f>
        <v>3.0858045532820899E-2</v>
      </c>
      <c r="AB84" s="92">
        <v>2727580</v>
      </c>
      <c r="AC84" s="92">
        <f>SUM(AB81:AB84)</f>
        <v>10551265</v>
      </c>
      <c r="AD84" s="92">
        <v>1686827</v>
      </c>
      <c r="AE84" s="92">
        <v>6640196</v>
      </c>
      <c r="AF84" s="91">
        <v>7.28</v>
      </c>
      <c r="AG84" s="91">
        <v>5.69</v>
      </c>
    </row>
    <row r="85" spans="1:33" ht="15.75" customHeight="1">
      <c r="A85" s="127">
        <f>EDATE(A84,3)</f>
        <v>45170</v>
      </c>
      <c r="B85" s="126" t="s">
        <v>68</v>
      </c>
      <c r="C85" s="125">
        <v>187.35239999999999</v>
      </c>
      <c r="D85" s="124">
        <f ca="1">AVERAGE(OFFSET($C$1,MATCH(EDATE(A85,0),$A$1:$A$300,0)-1,,IF(MONTH($A85)=3,-1,IF(MONTH($A85)=6,-2,IF(MONTH($A85)=9,-3,-4)))))/AVERAGE(OFFSET($C$1,MATCH(EDATE(A85,-12),$A$1:$A$300,0)-1,,IF(MONTH($A85)=3,-1,IF(MONTH($A85)=6,-2,IF(MONTH($A85)=9,-3,-4)))))-1</f>
        <v>3.5299702983788039E-2</v>
      </c>
      <c r="E85" s="124">
        <f>AVERAGE(C82:C85)/AVERAGE(C78:C81)-1</f>
        <v>3.3244103638742528E-2</v>
      </c>
      <c r="F85" s="124">
        <f>C85/C81-1</f>
        <v>2.3550371308832974E-2</v>
      </c>
      <c r="G85" s="124">
        <v>8.577835309224735E-4</v>
      </c>
      <c r="H85" s="131">
        <v>0.1275</v>
      </c>
      <c r="I85" s="130">
        <v>0.13250000000000001</v>
      </c>
      <c r="J85" s="119">
        <v>5.0282999999999998</v>
      </c>
      <c r="K85" s="129">
        <v>4.8832000000000004</v>
      </c>
      <c r="L85" s="128">
        <v>5.3164215899999991</v>
      </c>
      <c r="M85" s="128">
        <v>5.2759720533333336</v>
      </c>
      <c r="N85" s="128">
        <v>6.1340231699999999</v>
      </c>
      <c r="O85" s="128">
        <v>6.1398101333333344</v>
      </c>
      <c r="P85" s="122">
        <v>6700.66</v>
      </c>
      <c r="Q85" s="121">
        <f>(P85/P84)-1</f>
        <v>6.1126585034421144E-3</v>
      </c>
      <c r="R85" s="123">
        <f>P85/P81-1</f>
        <v>5.1852805344769548E-2</v>
      </c>
      <c r="S85" s="122">
        <v>1103.7757764395292</v>
      </c>
      <c r="T85" s="121">
        <f>(S85/S84)-1</f>
        <v>-4.9568201928403832E-3</v>
      </c>
      <c r="U85" s="120">
        <f>(S85/S81-1)</f>
        <v>-5.9677343319478715E-2</v>
      </c>
      <c r="V85" s="122">
        <v>1304.4635900890407</v>
      </c>
      <c r="W85" s="121">
        <f>(V85/V84)-1</f>
        <v>-8.1369412253131657E-3</v>
      </c>
      <c r="X85" s="120">
        <f>(V85/V81-1)</f>
        <v>-9.4680038584230575E-2</v>
      </c>
      <c r="Y85" s="122">
        <v>307.37400000000002</v>
      </c>
      <c r="Z85" s="121">
        <f>(Y85/Y84)-1</f>
        <v>1.0769519136860195E-2</v>
      </c>
      <c r="AA85" s="120">
        <f>(Y85/Y81)-1</f>
        <v>3.7230757809415538E-2</v>
      </c>
      <c r="AB85" s="92">
        <v>2769445</v>
      </c>
      <c r="AC85" s="92">
        <f>SUM(AB82:AB85)</f>
        <v>10719528</v>
      </c>
      <c r="AD85" s="92">
        <v>1748852</v>
      </c>
      <c r="AE85" s="92">
        <v>6762629</v>
      </c>
      <c r="AF85" s="119">
        <v>7</v>
      </c>
      <c r="AG85" s="119">
        <v>5.15</v>
      </c>
    </row>
    <row r="86" spans="1:33" s="132" customFormat="1" ht="15.75" customHeight="1">
      <c r="A86" s="118">
        <f>EDATE(A85,3)</f>
        <v>45261</v>
      </c>
      <c r="B86" s="117" t="s">
        <v>67</v>
      </c>
      <c r="C86" s="116">
        <v>182.89920000000001</v>
      </c>
      <c r="D86" s="115">
        <f ca="1">AVERAGE(OFFSET($C$1,MATCH(EDATE(A86,0),$A$1:$A$300,0)-1,,IF(MONTH($A86)=3,-1,IF(MONTH($A86)=6,-2,IF(MONTH($A86)=9,-3,-4)))))/AVERAGE(OFFSET($C$1,MATCH(EDATE(A86,-12),$A$1:$A$300,0)-1,,IF(MONTH($A86)=3,-1,IF(MONTH($A86)=6,-2,IF(MONTH($A86)=9,-3,-4)))))-1</f>
        <v>3.2416517981320281E-2</v>
      </c>
      <c r="E86" s="115">
        <f>AVERAGE(C83:C86)/AVERAGE(C79:C82)-1</f>
        <v>3.2416517981320281E-2</v>
      </c>
      <c r="F86" s="115">
        <f>C86/C82-1</f>
        <v>2.3805685421032896E-2</v>
      </c>
      <c r="G86" s="115">
        <v>2.7329160919180584E-3</v>
      </c>
      <c r="H86" s="114">
        <v>0.11749999999999999</v>
      </c>
      <c r="I86" s="113">
        <v>0.1225</v>
      </c>
      <c r="J86" s="105">
        <v>4.8571999999999997</v>
      </c>
      <c r="K86" s="112">
        <v>4.9554333333333327</v>
      </c>
      <c r="L86" s="111">
        <v>5.36186308</v>
      </c>
      <c r="M86" s="111">
        <v>5.3687164733333335</v>
      </c>
      <c r="N86" s="111">
        <v>6.1837013199999991</v>
      </c>
      <c r="O86" s="111">
        <v>6.1941264855555547</v>
      </c>
      <c r="P86" s="109">
        <v>6773.27</v>
      </c>
      <c r="Q86" s="108">
        <f>(P86/P85)-1</f>
        <v>1.0836245981739268E-2</v>
      </c>
      <c r="R86" s="110">
        <f>P86/P82-1</f>
        <v>4.62119000508181E-2</v>
      </c>
      <c r="S86" s="109">
        <v>1124.1344466997759</v>
      </c>
      <c r="T86" s="108">
        <f>(S86/S85)-1</f>
        <v>1.8444570622774492E-2</v>
      </c>
      <c r="U86" s="110">
        <f>(S86/S82-1)</f>
        <v>-3.1758279716232463E-2</v>
      </c>
      <c r="V86" s="109">
        <v>1334.4367287918533</v>
      </c>
      <c r="W86" s="108">
        <f>(V86/V85)-1</f>
        <v>2.2977367042315455E-2</v>
      </c>
      <c r="X86" s="107">
        <f>(V86/V82-1)</f>
        <v>-5.5919134395437053E-2</v>
      </c>
      <c r="Y86" s="109">
        <v>308.73500000000001</v>
      </c>
      <c r="Z86" s="108">
        <f>(Y86/Y85)-1</f>
        <v>4.4278305907461402E-3</v>
      </c>
      <c r="AA86" s="107">
        <f>(Y86/Y82)-1</f>
        <v>3.3208171023921373E-2</v>
      </c>
      <c r="AB86" s="133">
        <v>2865301</v>
      </c>
      <c r="AC86" s="133">
        <f>SUM(AB83:AB86)</f>
        <v>10943344</v>
      </c>
      <c r="AD86" s="133">
        <v>1814674</v>
      </c>
      <c r="AE86" s="133">
        <v>6886026</v>
      </c>
      <c r="AF86" s="105">
        <v>6.55</v>
      </c>
      <c r="AG86" s="105">
        <v>5.56</v>
      </c>
    </row>
    <row r="87" spans="1:33" ht="15.75" customHeight="1">
      <c r="A87" s="127">
        <f>EDATE(A86,3)</f>
        <v>45352</v>
      </c>
      <c r="B87" s="126" t="s">
        <v>66</v>
      </c>
      <c r="C87" s="125">
        <v>185.36359999999999</v>
      </c>
      <c r="D87" s="124">
        <f ca="1">AVERAGE(OFFSET($C$1,MATCH(EDATE(A87,0),$A$1:$A$300,0)-1,,IF(MONTH($A87)=3,-1,IF(MONTH($A87)=6,-2,IF(MONTH($A87)=9,-3,-4)))))/AVERAGE(OFFSET($C$1,MATCH(EDATE(A87,-12),$A$1:$A$300,0)-1,,IF(MONTH($A87)=3,-1,IF(MONTH($A87)=6,-2,IF(MONTH($A87)=9,-3,-4)))))-1</f>
        <v>2.5597386702903346E-2</v>
      </c>
      <c r="E87" s="124">
        <f>AVERAGE(C84:C87)/AVERAGE(C80:C83)-1</f>
        <v>2.781350147316819E-2</v>
      </c>
      <c r="F87" s="124">
        <f>C87/C83-1</f>
        <v>2.5597386702903346E-2</v>
      </c>
      <c r="G87" s="124">
        <v>9.595353037720411E-3</v>
      </c>
      <c r="H87" s="131">
        <v>0.1075</v>
      </c>
      <c r="I87" s="130">
        <v>0.11083333333333334</v>
      </c>
      <c r="J87" s="119">
        <v>5.0141</v>
      </c>
      <c r="K87" s="129">
        <v>4.9502333333333333</v>
      </c>
      <c r="L87" s="128">
        <v>5.4102138999999996</v>
      </c>
      <c r="M87" s="128">
        <v>5.3528523111111106</v>
      </c>
      <c r="N87" s="128">
        <v>6.3292984299999997</v>
      </c>
      <c r="O87" s="128">
        <v>6.2546198166666658</v>
      </c>
      <c r="P87" s="122">
        <v>6869.14</v>
      </c>
      <c r="Q87" s="121">
        <f>(P87/P86)-1</f>
        <v>1.4154167780112026E-2</v>
      </c>
      <c r="R87" s="123">
        <f>P87/P83-1</f>
        <v>3.925612019964686E-2</v>
      </c>
      <c r="S87" s="122">
        <v>1113.9404955164857</v>
      </c>
      <c r="T87" s="121">
        <f>(S87/S86)-1</f>
        <v>-9.068266890332799E-3</v>
      </c>
      <c r="U87" s="120">
        <f>(S87/S83-1)</f>
        <v>-4.2484930470540361E-2</v>
      </c>
      <c r="V87" s="122">
        <v>1311.1473291753964</v>
      </c>
      <c r="W87" s="121">
        <f>(V87/V86)-1</f>
        <v>-1.7452606866975362E-2</v>
      </c>
      <c r="X87" s="120">
        <f>(V87/V83-1)</f>
        <v>-7.038300733068803E-2</v>
      </c>
      <c r="Y87" s="122">
        <v>312.10700000000003</v>
      </c>
      <c r="Z87" s="121">
        <f>(Y87/Y86)-1</f>
        <v>1.0921988112782888E-2</v>
      </c>
      <c r="AA87" s="120">
        <f>(Y87/Y83)-1</f>
        <v>3.4690014354717524E-2</v>
      </c>
      <c r="AB87" s="92">
        <v>2753200</v>
      </c>
      <c r="AC87" s="92">
        <f>SUM(AB84:AB87)</f>
        <v>11115526</v>
      </c>
      <c r="AD87" s="92">
        <v>1778714</v>
      </c>
      <c r="AE87" s="92">
        <v>7029067</v>
      </c>
      <c r="AF87" s="119">
        <v>6.53</v>
      </c>
      <c r="AG87" s="119">
        <v>5.41</v>
      </c>
    </row>
    <row r="88" spans="1:33" ht="15.75" customHeight="1">
      <c r="A88" s="127">
        <f>EDATE(A87,3)</f>
        <v>45444</v>
      </c>
      <c r="B88" s="126" t="s">
        <v>65</v>
      </c>
      <c r="C88" s="125">
        <v>190.42859999999999</v>
      </c>
      <c r="D88" s="124">
        <f ca="1">AVERAGE(OFFSET($C$1,MATCH(EDATE(A88,0),$A$1:$A$300,0)-1,,IF(MONTH($A88)=3,-1,IF(MONTH($A88)=6,-2,IF(MONTH($A88)=9,-3,-4)))))/AVERAGE(OFFSET($C$1,MATCH(EDATE(A88,-12),$A$1:$A$300,0)-1,,IF(MONTH($A88)=3,-1,IF(MONTH($A88)=6,-2,IF(MONTH($A88)=9,-3,-4)))))-1</f>
        <v>2.9507593118538455E-2</v>
      </c>
      <c r="E88" s="124">
        <f>AVERAGE(C85:C88)/AVERAGE(C81:C84)-1</f>
        <v>2.6605407883811605E-2</v>
      </c>
      <c r="F88" s="124">
        <f>C88/C84-1</f>
        <v>3.334254013232818E-2</v>
      </c>
      <c r="G88" s="124">
        <v>1.4738199298687471E-2</v>
      </c>
      <c r="H88" s="100">
        <v>0.105</v>
      </c>
      <c r="I88" s="99">
        <v>0.10583333333333333</v>
      </c>
      <c r="J88" s="91">
        <v>5.5941000000000001</v>
      </c>
      <c r="K88" s="98">
        <v>5.2196999999999996</v>
      </c>
      <c r="L88" s="97">
        <v>5.9929593299999997</v>
      </c>
      <c r="M88" s="97">
        <v>5.6071757299999989</v>
      </c>
      <c r="N88" s="97">
        <v>7.0737394499999997</v>
      </c>
      <c r="O88" s="97">
        <v>6.5931770599999986</v>
      </c>
      <c r="P88" s="95">
        <v>6941.51</v>
      </c>
      <c r="Q88" s="94">
        <f>(P88/P87)-1</f>
        <v>1.0535525553417191E-2</v>
      </c>
      <c r="R88" s="96">
        <f>P88/P84-1</f>
        <v>4.2276593668120643E-2</v>
      </c>
      <c r="S88" s="95">
        <v>1136.5272560396982</v>
      </c>
      <c r="T88" s="94">
        <f>(S88/S87)-1</f>
        <v>2.0276451582577515E-2</v>
      </c>
      <c r="U88" s="93">
        <f>(S88/S84-1)</f>
        <v>2.4568321688660966E-2</v>
      </c>
      <c r="V88" s="95">
        <v>1340.8045695618666</v>
      </c>
      <c r="W88" s="94">
        <f>(V88/V87)-1</f>
        <v>2.2619304273854723E-2</v>
      </c>
      <c r="X88" s="93">
        <f>(V88/V84-1)</f>
        <v>1.9495317223789943E-2</v>
      </c>
      <c r="Y88" s="95">
        <v>313.13099999999997</v>
      </c>
      <c r="Z88" s="94">
        <f>(Y88/Y87)-1</f>
        <v>3.2809260926538464E-3</v>
      </c>
      <c r="AA88" s="93">
        <f>(Y88/Y84)-1</f>
        <v>2.9700853998204435E-2</v>
      </c>
      <c r="AB88" s="92">
        <v>2921229</v>
      </c>
      <c r="AC88" s="92">
        <f>SUM(AB85:AB88)</f>
        <v>11309175</v>
      </c>
      <c r="AD88" s="92">
        <v>1828528</v>
      </c>
      <c r="AE88" s="92">
        <v>7170768</v>
      </c>
      <c r="AF88" s="91">
        <v>6.67</v>
      </c>
      <c r="AG88" s="91">
        <v>5.91</v>
      </c>
    </row>
    <row r="89" spans="1:33" ht="14.25">
      <c r="A89" s="127">
        <f>EDATE(A88,3)</f>
        <v>45536</v>
      </c>
      <c r="B89" s="126" t="s">
        <v>64</v>
      </c>
      <c r="C89" s="125">
        <v>194.93559999999999</v>
      </c>
      <c r="D89" s="124">
        <f ca="1">AVERAGE(OFFSET($C$1,MATCH(EDATE(A89,0),$A$1:$A$300,0)-1,,IF(MONTH($A89)=3,-1,IF(MONTH($A89)=6,-2,IF(MONTH($A89)=9,-3,-4)))))/AVERAGE(OFFSET($C$1,MATCH(EDATE(A89,-12),$A$1:$A$300,0)-1,,IF(MONTH($A89)=3,-1,IF(MONTH($A89)=6,-2,IF(MONTH($A89)=9,-3,-4)))))-1</f>
        <v>3.3227686256604994E-2</v>
      </c>
      <c r="E89" s="124">
        <f>AVERAGE(C86:C89)/AVERAGE(C82:C85)-1</f>
        <v>3.0925141456438654E-2</v>
      </c>
      <c r="F89" s="124">
        <f>C89/C85-1</f>
        <v>4.0475595722285984E-2</v>
      </c>
      <c r="G89" s="124">
        <v>7.9972949487516765E-3</v>
      </c>
      <c r="H89" s="100">
        <v>0.1075</v>
      </c>
      <c r="I89" s="99">
        <v>0.10583333333333333</v>
      </c>
      <c r="J89" s="91">
        <v>5.45</v>
      </c>
      <c r="K89" s="98">
        <v>5.5459333333333332</v>
      </c>
      <c r="L89" s="97">
        <v>6.0685750000000001</v>
      </c>
      <c r="M89" s="97">
        <v>6.1021904466666665</v>
      </c>
      <c r="N89" s="97">
        <v>7.3040900000000004</v>
      </c>
      <c r="O89" s="97">
        <v>7.2773737199999999</v>
      </c>
      <c r="P89" s="122">
        <v>6997.15</v>
      </c>
      <c r="Q89" s="121">
        <f>(P89/P88)-1</f>
        <v>8.0155470495610892E-3</v>
      </c>
      <c r="R89" s="123">
        <f>P89/P85-1</f>
        <v>4.424788005957625E-2</v>
      </c>
      <c r="S89" s="95">
        <v>1153.7897191042543</v>
      </c>
      <c r="T89" s="94">
        <f>(S89/S88)-1</f>
        <v>1.5188780535460467E-2</v>
      </c>
      <c r="U89" s="93">
        <f>(S89/S85-1)</f>
        <v>4.5311687149047764E-2</v>
      </c>
      <c r="V89" s="95">
        <v>1363.2703011336839</v>
      </c>
      <c r="W89" s="94">
        <f>(V89/V88)-1</f>
        <v>1.6755410953856131E-2</v>
      </c>
      <c r="X89" s="93">
        <f>(V89/V85-1)</f>
        <v>4.5081144074422985E-2</v>
      </c>
      <c r="Y89" s="122">
        <v>314.851</v>
      </c>
      <c r="Z89" s="121">
        <f>(Y89/Y88)-1</f>
        <v>5.492908718715217E-3</v>
      </c>
      <c r="AA89" s="120">
        <f>(Y89/Y85)-1</f>
        <v>2.4325414641446441E-2</v>
      </c>
      <c r="AB89" s="92">
        <v>2989913</v>
      </c>
      <c r="AC89" s="92">
        <f>SUM(AB86:AB89)</f>
        <v>11529643</v>
      </c>
      <c r="AD89" s="92">
        <v>1915961</v>
      </c>
      <c r="AE89" s="92">
        <v>7337877</v>
      </c>
      <c r="AF89" s="119">
        <v>6.91</v>
      </c>
      <c r="AG89" s="91">
        <v>6.28</v>
      </c>
    </row>
    <row r="90" spans="1:33" ht="15.75">
      <c r="A90" s="118">
        <f>EDATE(A89,3)</f>
        <v>45627</v>
      </c>
      <c r="B90" s="117" t="s">
        <v>63</v>
      </c>
      <c r="C90" s="116">
        <v>189.51390000000001</v>
      </c>
      <c r="D90" s="115">
        <f ca="1">AVERAGE(OFFSET($C$1,MATCH(EDATE(A90,0),$A$1:$A$300,0)-1,,IF(MONTH($A90)=3,-1,IF(MONTH($A90)=6,-2,IF(MONTH($A90)=9,-3,-4)))))/AVERAGE(OFFSET($C$1,MATCH(EDATE(A90,-12),$A$1:$A$300,0)-1,,IF(MONTH($A90)=3,-1,IF(MONTH($A90)=6,-2,IF(MONTH($A90)=9,-3,-4)))))-1</f>
        <v>3.3958547907858572E-2</v>
      </c>
      <c r="E90" s="115">
        <f>AVERAGE(C87:C90)/AVERAGE(C83:C86)-1</f>
        <v>3.3958547907858572E-2</v>
      </c>
      <c r="F90" s="115">
        <f>C90/C86-1</f>
        <v>3.6165822485828336E-2</v>
      </c>
      <c r="G90" s="115">
        <v>5.3063601594272036E-4</v>
      </c>
      <c r="H90" s="114">
        <v>0.1225</v>
      </c>
      <c r="I90" s="113">
        <v>0.11416666666666667</v>
      </c>
      <c r="J90" s="105">
        <v>6.1773999999999996</v>
      </c>
      <c r="K90" s="112">
        <v>5.8423177109440276</v>
      </c>
      <c r="L90" s="111">
        <v>6.3960799599999998</v>
      </c>
      <c r="M90" s="111">
        <v>6.1957779324561413</v>
      </c>
      <c r="N90" s="111">
        <v>7.7334870599999999</v>
      </c>
      <c r="O90" s="111">
        <v>7.4224699078306884</v>
      </c>
      <c r="P90" s="109">
        <v>7100.5</v>
      </c>
      <c r="Q90" s="108">
        <f>(P90/P89)-1</f>
        <v>1.4770299336158255E-2</v>
      </c>
      <c r="R90" s="110">
        <f>P90/P86-1</f>
        <v>4.8311967483947837E-2</v>
      </c>
      <c r="S90" s="109">
        <v>1197.6040344047569</v>
      </c>
      <c r="T90" s="108">
        <f>(S90/S89)-1</f>
        <v>3.7974263919180906E-2</v>
      </c>
      <c r="U90" s="110">
        <f>(S90/S86-1)</f>
        <v>6.5356584277505458E-2</v>
      </c>
      <c r="V90" s="109">
        <v>1430.9615064622235</v>
      </c>
      <c r="W90" s="108">
        <f>(V90/V89)-1</f>
        <v>4.9653546528702464E-2</v>
      </c>
      <c r="X90" s="107">
        <f>(V90/V86-1)</f>
        <v>7.233372372608482E-2</v>
      </c>
      <c r="Y90" s="109">
        <v>317.60300000000001</v>
      </c>
      <c r="Z90" s="108">
        <f>(Y90/Y89)-1</f>
        <v>8.7406423991029936E-3</v>
      </c>
      <c r="AA90" s="107">
        <f>(Y90/Y86)-1</f>
        <v>2.872366268806581E-2</v>
      </c>
      <c r="AB90" s="106">
        <v>3080367</v>
      </c>
      <c r="AC90" s="106">
        <f>SUM(AB87:AB90)</f>
        <v>11744709</v>
      </c>
      <c r="AD90" s="106">
        <v>1966674</v>
      </c>
      <c r="AE90" s="106">
        <v>7489877</v>
      </c>
      <c r="AF90" s="105">
        <v>7.43</v>
      </c>
      <c r="AG90" s="105">
        <v>6.66</v>
      </c>
    </row>
    <row r="91" spans="1:33" ht="14.25">
      <c r="A91" s="104">
        <f>EDATE(A90,3)</f>
        <v>45717</v>
      </c>
      <c r="B91" s="103" t="s">
        <v>62</v>
      </c>
      <c r="C91" s="102">
        <v>190.65129999999999</v>
      </c>
      <c r="D91" s="101">
        <f ca="1">AVERAGE(OFFSET($C$1,MATCH(EDATE(A91,0),$A$1:$A$300,0)-1,,IF(MONTH($A91)=3,-1,IF(MONTH($A91)=6,-2,IF(MONTH($A91)=9,-3,-4)))))/AVERAGE(OFFSET($C$1,MATCH(EDATE(A91,-12),$A$1:$A$300,0)-1,,IF(MONTH($A91)=3,-1,IF(MONTH($A91)=6,-2,IF(MONTH($A91)=9,-3,-4)))))-1</f>
        <v>2.8526096817282465E-2</v>
      </c>
      <c r="E91" s="101">
        <f>AVERAGE(C88:C91)/AVERAGE(C84:C87)-1</f>
        <v>3.4639984116757727E-2</v>
      </c>
      <c r="F91" s="101">
        <f>C91/C87-1</f>
        <v>2.8526096817282465E-2</v>
      </c>
      <c r="G91" s="101">
        <v>1.3963479874742557E-2</v>
      </c>
      <c r="H91" s="100">
        <v>0.14249999999999999</v>
      </c>
      <c r="I91" s="99">
        <v>0.13583333333333333</v>
      </c>
      <c r="J91" s="91">
        <v>5.7057000000000002</v>
      </c>
      <c r="K91" s="98">
        <v>5.8487967846669475</v>
      </c>
      <c r="L91" s="91">
        <v>6.1712851199999994</v>
      </c>
      <c r="M91" s="98">
        <v>6.1515694982198736</v>
      </c>
      <c r="N91" s="97">
        <v>7.3643469900000005</v>
      </c>
      <c r="O91" s="97">
        <v>7.3848857802133114</v>
      </c>
      <c r="P91" s="95">
        <v>7245.38</v>
      </c>
      <c r="Q91" s="94">
        <f>(P91/P90)-1</f>
        <v>2.0404196887543247E-2</v>
      </c>
      <c r="R91" s="96">
        <f>P91/P87-1</f>
        <v>5.4772504272732725E-2</v>
      </c>
      <c r="S91" s="95">
        <v>1209.3703882925117</v>
      </c>
      <c r="T91" s="94">
        <f>(S91/S90)-1</f>
        <v>9.8249116984672202E-3</v>
      </c>
      <c r="U91" s="93">
        <f>(S91/S87-1)</f>
        <v>8.5668752648927926E-2</v>
      </c>
      <c r="V91" s="95">
        <v>1440.7183261457619</v>
      </c>
      <c r="W91" s="94">
        <f>(V91/V90)-1</f>
        <v>6.8183662799290445E-3</v>
      </c>
      <c r="X91" s="93">
        <f>(V91/V87-1)</f>
        <v>9.8822606801826751E-2</v>
      </c>
      <c r="Y91" s="95">
        <v>319.61500000000001</v>
      </c>
      <c r="Z91" s="94">
        <f>(Y91/Y90)-1</f>
        <v>6.3349527554841245E-3</v>
      </c>
      <c r="AA91" s="93">
        <f>(Y91/Y87)-1</f>
        <v>2.4055852640280317E-2</v>
      </c>
      <c r="AB91" s="92">
        <v>3019579</v>
      </c>
      <c r="AC91" s="92">
        <f>SUM(AB88:AB91)</f>
        <v>12011088</v>
      </c>
      <c r="AD91" s="92">
        <v>1933978</v>
      </c>
      <c r="AE91" s="92">
        <v>7645141</v>
      </c>
      <c r="AF91" s="91">
        <v>7.97</v>
      </c>
      <c r="AG91" s="91">
        <v>7.68</v>
      </c>
    </row>
    <row r="92" spans="1:33" ht="14.25">
      <c r="A92" s="90">
        <f>EDATE(A91,3)</f>
        <v>45809</v>
      </c>
      <c r="B92" s="89" t="s">
        <v>61</v>
      </c>
      <c r="C92" s="88">
        <v>194.9988864</v>
      </c>
      <c r="D92" s="87">
        <f ca="1">AVERAGE(OFFSET($C$1,MATCH(EDATE(A92,0),$A$1:$A$300,0)-1,,IF(MONTH($A92)=3,-1,IF(MONTH($A92)=6,-2,IF(MONTH($A92)=9,-3,-4)))))/AVERAGE(OFFSET($C$1,MATCH(EDATE(A92,-12),$A$1:$A$300,0)-1,,IF(MONTH($A92)=3,-1,IF(MONTH($A92)=6,-2,IF(MONTH($A92)=9,-3,-4)))))-1</f>
        <v>2.6232546604213702E-2</v>
      </c>
      <c r="E92" s="87">
        <f>AVERAGE(C89:C92)/AVERAGE(C85:C88)-1</f>
        <v>3.2244603332941102E-2</v>
      </c>
      <c r="F92" s="87">
        <f>C92/C88-1</f>
        <v>2.4000000000000021E-2</v>
      </c>
      <c r="G92" s="87">
        <v>4.8999999999999044E-3</v>
      </c>
      <c r="H92" s="100">
        <v>0.15</v>
      </c>
      <c r="I92" s="99">
        <v>0.14666666666666667</v>
      </c>
      <c r="J92" s="91">
        <v>5.4317000000000002</v>
      </c>
      <c r="K92" s="98">
        <v>5.6674264157706107</v>
      </c>
      <c r="L92" s="97">
        <v>6.4023447900000008</v>
      </c>
      <c r="M92" s="97">
        <v>6.5103616380095595</v>
      </c>
      <c r="N92" s="97">
        <v>7.4490333800000004</v>
      </c>
      <c r="O92" s="97">
        <v>7.6548039455675037</v>
      </c>
      <c r="P92" s="95">
        <v>7312.97</v>
      </c>
      <c r="Q92" s="94">
        <f>(P92/P91)-1</f>
        <v>9.3287032564199901E-3</v>
      </c>
      <c r="R92" s="96">
        <f>P92/P88-1</f>
        <v>5.3512852390906307E-2</v>
      </c>
      <c r="S92" s="95">
        <v>1186.156032109953</v>
      </c>
      <c r="T92" s="94">
        <f>(S92/S91)-1</f>
        <v>-1.9195406475376542E-2</v>
      </c>
      <c r="U92" s="93">
        <f>(S92/S88-1)</f>
        <v>4.3667035529961318E-2</v>
      </c>
      <c r="V92" s="95">
        <v>1394.5733551642186</v>
      </c>
      <c r="W92" s="94">
        <f>(V92/V91)-1</f>
        <v>-3.2029141397119099E-2</v>
      </c>
      <c r="X92" s="93">
        <f>(V92/V88-1)</f>
        <v>4.0101881230850678E-2</v>
      </c>
      <c r="Y92" s="95">
        <v>321.51225725736606</v>
      </c>
      <c r="Z92" s="94">
        <f>(Y92/Y91)-1</f>
        <v>5.9360707644073862E-3</v>
      </c>
      <c r="AA92" s="93">
        <f>(Y92/Y88)-1</f>
        <v>2.6765977362081861E-2</v>
      </c>
      <c r="AB92" s="92">
        <v>3130417.0403332333</v>
      </c>
      <c r="AC92" s="92">
        <f>SUM(AB89:AB92)</f>
        <v>12220276.040333234</v>
      </c>
      <c r="AD92" s="92">
        <v>1946168.6311472754</v>
      </c>
      <c r="AE92" s="92">
        <v>7762781.6311472757</v>
      </c>
      <c r="AF92" s="91">
        <v>8.65</v>
      </c>
      <c r="AG92" s="91">
        <v>7.61</v>
      </c>
    </row>
    <row r="93" spans="1:33" ht="14.25">
      <c r="A93" s="90">
        <f>EDATE(A92,3)</f>
        <v>45901</v>
      </c>
      <c r="B93" s="89" t="s">
        <v>60</v>
      </c>
      <c r="C93" s="88">
        <v>198.58089571999997</v>
      </c>
      <c r="D93" s="87">
        <f ca="1">AVERAGE(OFFSET($C$1,MATCH(EDATE(A93,0),$A$1:$A$300,0)-1,,IF(MONTH($A93)=3,-1,IF(MONTH($A93)=6,-2,IF(MONTH($A93)=9,-3,-4)))))/AVERAGE(OFFSET($C$1,MATCH(EDATE(A93,-12),$A$1:$A$300,0)-1,,IF(MONTH($A93)=3,-1,IF(MONTH($A93)=6,-2,IF(MONTH($A93)=9,-3,-4)))))-1</f>
        <v>2.3659758855272051E-2</v>
      </c>
      <c r="E93" s="87">
        <f>AVERAGE(C90:C93)/AVERAGE(C86:C89)-1</f>
        <v>2.6694879721666176E-2</v>
      </c>
      <c r="F93" s="87">
        <f>C93/C89-1</f>
        <v>1.8699999999999939E-2</v>
      </c>
      <c r="G93" s="87">
        <v>2.0000000000000018E-3</v>
      </c>
      <c r="H93" s="86">
        <v>0.15</v>
      </c>
      <c r="I93" s="85">
        <v>0.15</v>
      </c>
      <c r="J93" s="77">
        <v>5.5169499999999996</v>
      </c>
      <c r="K93" s="84">
        <v>5.5225999999999997</v>
      </c>
      <c r="L93" s="77">
        <v>6.6203399999999997</v>
      </c>
      <c r="M93" s="84">
        <v>6.6271199999999997</v>
      </c>
      <c r="N93" s="83">
        <v>7.7026675795367758</v>
      </c>
      <c r="O93" s="83">
        <v>7.7105560091626355</v>
      </c>
      <c r="P93" s="81">
        <v>7359.28</v>
      </c>
      <c r="Q93" s="80">
        <f>(P93/P92)-1</f>
        <v>6.3325844355985872E-3</v>
      </c>
      <c r="R93" s="82">
        <f>P93/P89-1</f>
        <v>5.1753928385128267E-2</v>
      </c>
      <c r="S93" s="81">
        <v>1186.6504873350982</v>
      </c>
      <c r="T93" s="80">
        <f>(S93/S92)-1</f>
        <v>4.1685512846534323E-4</v>
      </c>
      <c r="U93" s="79">
        <f>(S93/S89-1)</f>
        <v>2.8480725462136425E-2</v>
      </c>
      <c r="V93" s="81">
        <v>1389.5726327991038</v>
      </c>
      <c r="W93" s="80">
        <f>(V93/V92)-1</f>
        <v>-3.5858439045868273E-3</v>
      </c>
      <c r="X93" s="79">
        <f>(V93/V89-1)</f>
        <v>1.9293555829351661E-2</v>
      </c>
      <c r="Y93" s="81">
        <v>325.32439530671866</v>
      </c>
      <c r="Z93" s="80">
        <f>(Y93/Y92)-1</f>
        <v>1.1856898028932861E-2</v>
      </c>
      <c r="AA93" s="79">
        <f>(Y93/Y89)-1</f>
        <v>3.3264608677497254E-2</v>
      </c>
      <c r="AB93" s="78">
        <v>3187436.1701841075</v>
      </c>
      <c r="AC93" s="78">
        <f>SUM(AB90:AB93)</f>
        <v>12417799.210517341</v>
      </c>
      <c r="AD93" s="78">
        <v>2040737.5603389491</v>
      </c>
      <c r="AE93" s="78">
        <v>7887558.1914862245</v>
      </c>
      <c r="AF93" s="77">
        <v>8.9600000000000009</v>
      </c>
      <c r="AG93" s="77">
        <v>7.56946533272313</v>
      </c>
    </row>
    <row r="94" spans="1:33" ht="15.75">
      <c r="A94" s="76">
        <f>EDATE(A93,3)</f>
        <v>45992</v>
      </c>
      <c r="B94" s="75" t="s">
        <v>59</v>
      </c>
      <c r="C94" s="74">
        <v>192.73563629999998</v>
      </c>
      <c r="D94" s="73">
        <f ca="1">AVERAGE(OFFSET($C$1,MATCH(EDATE(A94,0),$A$1:$A$300,0)-1,,IF(MONTH($A94)=3,-1,IF(MONTH($A94)=6,-2,IF(MONTH($A94)=9,-3,-4)))))/AVERAGE(OFFSET($C$1,MATCH(EDATE(A94,-12),$A$1:$A$300,0)-1,,IF(MONTH($A94)=3,-1,IF(MONTH($A94)=6,-2,IF(MONTH($A94)=9,-3,-4)))))-1</f>
        <v>2.1999606730333188E-2</v>
      </c>
      <c r="E94" s="73">
        <f>AVERAGE(C91:C94)/AVERAGE(C87:C90)-1</f>
        <v>2.1999606730333188E-2</v>
      </c>
      <c r="F94" s="73">
        <f>C94/C90-1</f>
        <v>1.6999999999999904E-2</v>
      </c>
      <c r="G94" s="73">
        <v>9.9999999999988987E-4</v>
      </c>
      <c r="H94" s="72">
        <v>0.15</v>
      </c>
      <c r="I94" s="71">
        <v>0.15</v>
      </c>
      <c r="J94" s="61">
        <v>5.5</v>
      </c>
      <c r="K94" s="70">
        <v>5.5056499999999993</v>
      </c>
      <c r="L94" s="61">
        <v>6.6</v>
      </c>
      <c r="M94" s="70">
        <v>6.6067799999999988</v>
      </c>
      <c r="N94" s="69">
        <v>7.6790022906591995</v>
      </c>
      <c r="O94" s="69">
        <v>7.6868907202850574</v>
      </c>
      <c r="P94" s="65">
        <v>7460.11</v>
      </c>
      <c r="Q94" s="64">
        <f>(P94/P93)-1</f>
        <v>1.3701068582796072E-2</v>
      </c>
      <c r="R94" s="68">
        <f>P94/P90-1</f>
        <v>5.0645729174001675E-2</v>
      </c>
      <c r="S94" s="65">
        <v>1218.6245683814675</v>
      </c>
      <c r="T94" s="64">
        <f>(S94/S93)-1</f>
        <v>2.6944817692844403E-2</v>
      </c>
      <c r="U94" s="68">
        <f>(S94/S90-1)</f>
        <v>1.7552156950739084E-2</v>
      </c>
      <c r="V94" s="65">
        <v>1434.9825692412319</v>
      </c>
      <c r="W94" s="64">
        <f>(V94/V93)-1</f>
        <v>3.2679066477191654E-2</v>
      </c>
      <c r="X94" s="63">
        <f>(V94/V90-1)</f>
        <v>2.8100425908379467E-3</v>
      </c>
      <c r="Y94" s="65">
        <v>329.63869270071882</v>
      </c>
      <c r="Z94" s="64">
        <f>(Y94/Y93)-1</f>
        <v>1.3261524362268018E-2</v>
      </c>
      <c r="AA94" s="63">
        <f>(Y94/Y90)-1</f>
        <v>3.7895399919770423E-2</v>
      </c>
      <c r="AB94" s="62">
        <v>3278385.7551719625</v>
      </c>
      <c r="AC94" s="62">
        <f>SUM(AB91:AB94)</f>
        <v>12615817.965689303</v>
      </c>
      <c r="AD94" s="62">
        <v>2126784.8095533433</v>
      </c>
      <c r="AE94" s="62">
        <v>8047669.0010395683</v>
      </c>
      <c r="AF94" s="61">
        <v>8.8080029007604104</v>
      </c>
      <c r="AG94" s="61">
        <v>7.2926072491665694</v>
      </c>
    </row>
    <row r="95" spans="1:33" ht="14.25">
      <c r="A95" s="90">
        <f>EDATE(A94,3)</f>
        <v>46082</v>
      </c>
      <c r="B95" s="89" t="s">
        <v>58</v>
      </c>
      <c r="C95" s="88">
        <v>192.74846429999997</v>
      </c>
      <c r="D95" s="87">
        <f ca="1">AVERAGE(OFFSET($C$1,MATCH(EDATE(A95,0),$A$1:$A$300,0)-1,,IF(MONTH($A95)=3,-1,IF(MONTH($A95)=6,-2,IF(MONTH($A95)=9,-3,-4)))))/AVERAGE(OFFSET($C$1,MATCH(EDATE(A95,-12),$A$1:$A$300,0)-1,,IF(MONTH($A95)=3,-1,IF(MONTH($A95)=6,-2,IF(MONTH($A95)=9,-3,-4)))))-1</f>
        <v>1.0999999999999899E-2</v>
      </c>
      <c r="E95" s="87">
        <f>AVERAGE(C92:C95)/AVERAGE(C88:C91)-1</f>
        <v>1.7679899321959347E-2</v>
      </c>
      <c r="F95" s="87">
        <f>C95/C91-1</f>
        <v>1.0999999999999899E-2</v>
      </c>
      <c r="G95" s="87">
        <v>4.9999999999998934E-3</v>
      </c>
      <c r="H95" s="86">
        <v>0.14249999999999999</v>
      </c>
      <c r="I95" s="85">
        <v>0.14583333333333334</v>
      </c>
      <c r="J95" s="77">
        <v>5.5</v>
      </c>
      <c r="K95" s="84">
        <v>5.5</v>
      </c>
      <c r="L95" s="77">
        <v>6.6</v>
      </c>
      <c r="M95" s="84">
        <v>6.6</v>
      </c>
      <c r="N95" s="83">
        <v>7.6790022906591995</v>
      </c>
      <c r="O95" s="83">
        <v>7.6790022906591995</v>
      </c>
      <c r="P95" s="81">
        <v>7562.8</v>
      </c>
      <c r="Q95" s="80">
        <f>(P95/P94)-1</f>
        <v>1.3765212577294461E-2</v>
      </c>
      <c r="R95" s="82">
        <f>P95/P91-1</f>
        <v>4.380998650174317E-2</v>
      </c>
      <c r="S95" s="81">
        <v>1230.1187770923248</v>
      </c>
      <c r="T95" s="80">
        <f>(S95/S94)-1</f>
        <v>9.4321163458270796E-3</v>
      </c>
      <c r="U95" s="79">
        <f>(S95/S91-1)</f>
        <v>1.7156355902766318E-2</v>
      </c>
      <c r="V95" s="81" t="s">
        <v>9</v>
      </c>
      <c r="W95" s="80" t="s">
        <v>9</v>
      </c>
      <c r="X95" s="79" t="s">
        <v>9</v>
      </c>
      <c r="Y95" s="81">
        <f>Y94*1.025^(1/4)</f>
        <v>331.67989668438236</v>
      </c>
      <c r="Z95" s="80">
        <f>(Y95/Y94)-1</f>
        <v>6.192246325636086E-3</v>
      </c>
      <c r="AA95" s="79">
        <f>(Y95/Y91)-1</f>
        <v>3.7748217963432085E-2</v>
      </c>
      <c r="AB95" s="78">
        <v>3178607.3249051902</v>
      </c>
      <c r="AC95" s="78">
        <f>SUM(AB92:AB95)</f>
        <v>12774846.290594494</v>
      </c>
      <c r="AD95" s="78">
        <v>2065522.1393519775</v>
      </c>
      <c r="AE95" s="78">
        <v>8179213.1403915454</v>
      </c>
      <c r="AF95" s="77">
        <v>8.5931798853946688</v>
      </c>
      <c r="AG95" s="77">
        <v>6.6871118256794304</v>
      </c>
    </row>
    <row r="96" spans="1:33" ht="14.25">
      <c r="A96" s="90">
        <f>EDATE(A95,3)</f>
        <v>46174</v>
      </c>
      <c r="B96" s="89" t="s">
        <v>57</v>
      </c>
      <c r="C96" s="88">
        <v>197.65087125504002</v>
      </c>
      <c r="D96" s="87">
        <f ca="1">AVERAGE(OFFSET($C$1,MATCH(EDATE(A96,0),$A$1:$A$300,0)-1,,IF(MONTH($A96)=3,-1,IF(MONTH($A96)=6,-2,IF(MONTH($A96)=9,-3,-4)))))/AVERAGE(OFFSET($C$1,MATCH(EDATE(A96,-12),$A$1:$A$300,0)-1,,IF(MONTH($A96)=3,-1,IF(MONTH($A96)=6,-2,IF(MONTH($A96)=9,-3,-4)))))-1</f>
        <v>1.23146554118716E-2</v>
      </c>
      <c r="E96" s="87">
        <f>AVERAGE(C93:C96)/AVERAGE(C89:C92)-1</f>
        <v>1.5083996760656193E-2</v>
      </c>
      <c r="F96" s="87">
        <f>C96/C92-1</f>
        <v>1.3600000000000056E-2</v>
      </c>
      <c r="G96" s="87">
        <v>4.9999999999998934E-3</v>
      </c>
      <c r="H96" s="86">
        <v>0.13250000000000001</v>
      </c>
      <c r="I96" s="85">
        <v>0.13583333333333333</v>
      </c>
      <c r="J96" s="77">
        <v>5.5</v>
      </c>
      <c r="K96" s="84">
        <v>5.5</v>
      </c>
      <c r="L96" s="77">
        <v>6.6</v>
      </c>
      <c r="M96" s="84">
        <v>6.6</v>
      </c>
      <c r="N96" s="83">
        <v>7.6790022906591995</v>
      </c>
      <c r="O96" s="83">
        <v>7.6790022906591995</v>
      </c>
      <c r="P96" s="81">
        <v>7629.7</v>
      </c>
      <c r="Q96" s="80">
        <f>(P96/P95)-1</f>
        <v>8.8459300788068518E-3</v>
      </c>
      <c r="R96" s="82">
        <f>P96/P92-1</f>
        <v>4.3310720541722469E-2</v>
      </c>
      <c r="S96" s="81">
        <v>1241.870604463302</v>
      </c>
      <c r="T96" s="80">
        <f>(S96/S95)-1</f>
        <v>9.5534086543702657E-3</v>
      </c>
      <c r="U96" s="79">
        <f>(S96/S92-1)</f>
        <v>4.6970694280619174E-2</v>
      </c>
      <c r="V96" s="81" t="s">
        <v>9</v>
      </c>
      <c r="W96" s="80" t="s">
        <v>9</v>
      </c>
      <c r="X96" s="79" t="s">
        <v>9</v>
      </c>
      <c r="Y96" s="81">
        <f>Y95*1.025^(1/4)</f>
        <v>333.73374030591356</v>
      </c>
      <c r="Z96" s="80">
        <f>(Y96/Y95)-1</f>
        <v>6.192246325636086E-3</v>
      </c>
      <c r="AA96" s="79">
        <f>(Y96/Y92)-1</f>
        <v>3.8012494928814977E-2</v>
      </c>
      <c r="AB96" s="78">
        <v>3303757.2467034501</v>
      </c>
      <c r="AC96" s="78">
        <f>SUM(AB93:AB96)</f>
        <v>12948186.49696471</v>
      </c>
      <c r="AD96" s="78">
        <v>2081641.1630467218</v>
      </c>
      <c r="AE96" s="78">
        <v>8314685.672290992</v>
      </c>
      <c r="AF96" s="77">
        <v>8.2713519015947021</v>
      </c>
      <c r="AG96" s="77">
        <v>6.5701738251933106</v>
      </c>
    </row>
    <row r="97" spans="1:33" ht="14.25">
      <c r="A97" s="90">
        <f>EDATE(A96,3)</f>
        <v>46266</v>
      </c>
      <c r="B97" s="89" t="s">
        <v>56</v>
      </c>
      <c r="C97" s="88">
        <v>201.65889960365999</v>
      </c>
      <c r="D97" s="87">
        <f ca="1">AVERAGE(OFFSET($C$1,MATCH(EDATE(A97,0),$A$1:$A$300,0)-1,,IF(MONTH($A97)=3,-1,IF(MONTH($A97)=6,-2,IF(MONTH($A97)=9,-3,-4)))))/AVERAGE(OFFSET($C$1,MATCH(EDATE(A97,-12),$A$1:$A$300,0)-1,,IF(MONTH($A97)=3,-1,IF(MONTH($A97)=6,-2,IF(MONTH($A97)=9,-3,-4)))))-1</f>
        <v>1.3397358131473469E-2</v>
      </c>
      <c r="E97" s="87">
        <f>AVERAGE(C94:C97)/AVERAGE(C90:C93)-1</f>
        <v>1.4279755725751908E-2</v>
      </c>
      <c r="F97" s="87">
        <f>C97/C93-1</f>
        <v>1.5500000000000069E-2</v>
      </c>
      <c r="G97" s="87">
        <v>4.9999999999998934E-3</v>
      </c>
      <c r="H97" s="86">
        <v>0.1275</v>
      </c>
      <c r="I97" s="85">
        <v>0.12916666666666665</v>
      </c>
      <c r="J97" s="77">
        <v>5.5</v>
      </c>
      <c r="K97" s="84">
        <v>5.5</v>
      </c>
      <c r="L97" s="77">
        <v>6.6</v>
      </c>
      <c r="M97" s="84">
        <v>6.6</v>
      </c>
      <c r="N97" s="83">
        <v>7.6790022906591995</v>
      </c>
      <c r="O97" s="83">
        <v>7.6790022906591995</v>
      </c>
      <c r="P97" s="81">
        <v>7681.69</v>
      </c>
      <c r="Q97" s="80">
        <f>(P97/P96)-1</f>
        <v>6.8141604519180721E-3</v>
      </c>
      <c r="R97" s="82">
        <f>P97/P93-1</f>
        <v>4.380999228185356E-2</v>
      </c>
      <c r="S97" s="81">
        <v>1252.4855476546045</v>
      </c>
      <c r="T97" s="80">
        <f>(S97/S96)-1</f>
        <v>8.5475436435584751E-3</v>
      </c>
      <c r="U97" s="79">
        <f>(S97/S93-1)</f>
        <v>5.5479739840965658E-2</v>
      </c>
      <c r="V97" s="81" t="s">
        <v>9</v>
      </c>
      <c r="W97" s="80" t="s">
        <v>9</v>
      </c>
      <c r="X97" s="79" t="s">
        <v>9</v>
      </c>
      <c r="Y97" s="81">
        <f>Y96*1.025^(1/4)</f>
        <v>335.80030183306366</v>
      </c>
      <c r="Z97" s="80">
        <f>(Y97/Y96)-1</f>
        <v>6.192246325636086E-3</v>
      </c>
      <c r="AA97" s="79">
        <f>(Y97/Y93)-1</f>
        <v>3.220141703934698E-2</v>
      </c>
      <c r="AB97" s="78">
        <v>3370239.4062452111</v>
      </c>
      <c r="AC97" s="78">
        <f>SUM(AB94:AB97)</f>
        <v>13130989.733025813</v>
      </c>
      <c r="AD97" s="78">
        <v>2186047.6840131357</v>
      </c>
      <c r="AE97" s="78">
        <v>8459995.7959651779</v>
      </c>
      <c r="AF97" s="77">
        <v>8.0675479681869078</v>
      </c>
      <c r="AG97" s="77">
        <v>6.497186938628853</v>
      </c>
    </row>
    <row r="98" spans="1:33" ht="15.75">
      <c r="A98" s="76">
        <f>EDATE(A97,3)</f>
        <v>46357</v>
      </c>
      <c r="B98" s="75" t="s">
        <v>55</v>
      </c>
      <c r="C98" s="74">
        <v>196.39761338969996</v>
      </c>
      <c r="D98" s="73">
        <f ca="1">AVERAGE(OFFSET($C$1,MATCH(EDATE(A98,0),$A$1:$A$300,0)-1,,IF(MONTH($A98)=3,-1,IF(MONTH($A98)=6,-2,IF(MONTH($A98)=9,-3,-4)))))/AVERAGE(OFFSET($C$1,MATCH(EDATE(A98,-12),$A$1:$A$300,0)-1,,IF(MONTH($A98)=3,-1,IF(MONTH($A98)=6,-2,IF(MONTH($A98)=9,-3,-4)))))-1</f>
        <v>1.4787158646593745E-2</v>
      </c>
      <c r="E98" s="73">
        <f>AVERAGE(C95:C98)/AVERAGE(C91:C94)-1</f>
        <v>1.4787158646593745E-2</v>
      </c>
      <c r="F98" s="73">
        <f>C98/C94-1</f>
        <v>1.8999999999999906E-2</v>
      </c>
      <c r="G98" s="73">
        <v>4.9999999999998934E-3</v>
      </c>
      <c r="H98" s="72">
        <v>0.1275</v>
      </c>
      <c r="I98" s="71">
        <v>0.1275</v>
      </c>
      <c r="J98" s="61">
        <v>5.5</v>
      </c>
      <c r="K98" s="70">
        <v>5.5</v>
      </c>
      <c r="L98" s="61">
        <v>6.6</v>
      </c>
      <c r="M98" s="70">
        <v>6.6</v>
      </c>
      <c r="N98" s="69">
        <v>7.6790022906591995</v>
      </c>
      <c r="O98" s="69">
        <v>7.6790022906591995</v>
      </c>
      <c r="P98" s="65">
        <v>7786.03</v>
      </c>
      <c r="Q98" s="64">
        <f>(P98/P97)-1</f>
        <v>1.3582948543875206E-2</v>
      </c>
      <c r="R98" s="68">
        <f>P98/P94-1</f>
        <v>4.3688363844500921E-2</v>
      </c>
      <c r="S98" s="65">
        <v>1263.2972289529905</v>
      </c>
      <c r="T98" s="64">
        <f>(S98/S97)-1</f>
        <v>8.6321804819480263E-3</v>
      </c>
      <c r="U98" s="68">
        <f>(S98/S94-1)</f>
        <v>3.6658263529723234E-2</v>
      </c>
      <c r="V98" s="65" t="s">
        <v>9</v>
      </c>
      <c r="W98" s="67" t="s">
        <v>9</v>
      </c>
      <c r="X98" s="66" t="s">
        <v>9</v>
      </c>
      <c r="Y98" s="65">
        <f>Y97*1.025^(1/4)</f>
        <v>337.87966001823696</v>
      </c>
      <c r="Z98" s="64">
        <f>(Y98/Y97)-1</f>
        <v>6.192246325636086E-3</v>
      </c>
      <c r="AA98" s="63">
        <f>(Y98/Y94)-1</f>
        <v>2.5000000000000577E-2</v>
      </c>
      <c r="AB98" s="62">
        <v>3478352.2931033908</v>
      </c>
      <c r="AC98" s="62">
        <f>SUM(AB95:AB98)</f>
        <v>13330956.270957243</v>
      </c>
      <c r="AD98" s="62">
        <v>2281618.8536958438</v>
      </c>
      <c r="AE98" s="62">
        <v>8614829.8401076794</v>
      </c>
      <c r="AF98" s="61">
        <v>7.9054419552192128</v>
      </c>
      <c r="AG98" s="61">
        <v>6.4309774641554354</v>
      </c>
    </row>
    <row r="99" spans="1:33" ht="14.25">
      <c r="A99" s="90">
        <f>EDATE(A98,3)</f>
        <v>46447</v>
      </c>
      <c r="B99" s="89" t="s">
        <v>54</v>
      </c>
      <c r="C99" s="88">
        <v>196.24113400735905</v>
      </c>
      <c r="D99" s="87">
        <f ca="1">AVERAGE(OFFSET($C$1,MATCH(EDATE(A99,0),$A$1:$A$300,0)-1,,IF(MONTH($A99)=3,-1,IF(MONTH($A99)=6,-2,IF(MONTH($A99)=9,-3,-4)))))/AVERAGE(OFFSET($C$1,MATCH(EDATE(A99,-12),$A$1:$A$300,0)-1,,IF(MONTH($A99)=3,-1,IF(MONTH($A99)=6,-2,IF(MONTH($A99)=9,-3,-4)))))-1</f>
        <v>1.8120350374999594E-2</v>
      </c>
      <c r="E99" s="87">
        <f>AVERAGE(C96:C99)/AVERAGE(C92:C95)-1</f>
        <v>1.6538612328906854E-2</v>
      </c>
      <c r="F99" s="87">
        <f>C99/C95-1</f>
        <v>1.8120350374999594E-2</v>
      </c>
      <c r="G99" s="87">
        <v>2.9999999999998916E-3</v>
      </c>
      <c r="H99" s="86">
        <v>0.1225</v>
      </c>
      <c r="I99" s="85">
        <v>0.12416666666666666</v>
      </c>
      <c r="J99" s="77">
        <v>5.55</v>
      </c>
      <c r="K99" s="84">
        <v>5.5333333333333341</v>
      </c>
      <c r="L99" s="77">
        <v>6.6599999999999993</v>
      </c>
      <c r="M99" s="84">
        <v>6.6400000000000006</v>
      </c>
      <c r="N99" s="83">
        <v>7.748811402392465</v>
      </c>
      <c r="O99" s="83">
        <v>7.7255416984813774</v>
      </c>
      <c r="P99" s="81">
        <v>7894.6564265438165</v>
      </c>
      <c r="Q99" s="80">
        <f>(P99/P98)-1</f>
        <v>1.395145235040407E-2</v>
      </c>
      <c r="R99" s="82">
        <f>P99/P95-1</f>
        <v>4.3880100828240343E-2</v>
      </c>
      <c r="S99" s="81">
        <v>1271.5183110425426</v>
      </c>
      <c r="T99" s="80">
        <f>(S99/S98)-1</f>
        <v>6.507638820965056E-3</v>
      </c>
      <c r="U99" s="79">
        <f>(S99/S95-1)</f>
        <v>3.3654907738320583E-2</v>
      </c>
      <c r="V99" s="81" t="s">
        <v>9</v>
      </c>
      <c r="W99" s="80" t="s">
        <v>9</v>
      </c>
      <c r="X99" s="79" t="s">
        <v>9</v>
      </c>
      <c r="Y99" s="81">
        <f>Y98*1.025^(1/4)</f>
        <v>339.97189410149207</v>
      </c>
      <c r="Z99" s="80">
        <f>(Y99/Y98)-1</f>
        <v>6.192246325636086E-3</v>
      </c>
      <c r="AA99" s="79">
        <f>(Y99/Y95)-1</f>
        <v>2.5000000000000355E-2</v>
      </c>
      <c r="AB99" s="78">
        <v>3405758.1893758271</v>
      </c>
      <c r="AC99" s="78">
        <f>SUM(AB96:AB99)</f>
        <v>13558107.135427879</v>
      </c>
      <c r="AD99" s="78">
        <v>2243853.8278287598</v>
      </c>
      <c r="AE99" s="78">
        <v>8793161.5285844598</v>
      </c>
      <c r="AF99" s="77">
        <v>7.7238235762113101</v>
      </c>
      <c r="AG99" s="77">
        <v>6.3654851289888255</v>
      </c>
    </row>
    <row r="100" spans="1:33" ht="14.25">
      <c r="A100" s="90">
        <f>EDATE(A99,3)</f>
        <v>46539</v>
      </c>
      <c r="B100" s="89" t="s">
        <v>53</v>
      </c>
      <c r="C100" s="88">
        <v>200.83191185769908</v>
      </c>
      <c r="D100" s="87">
        <f ca="1">AVERAGE(OFFSET($C$1,MATCH(EDATE(A100,0),$A$1:$A$300,0)-1,,IF(MONTH($A100)=3,-1,IF(MONTH($A100)=6,-2,IF(MONTH($A100)=9,-3,-4)))))/AVERAGE(OFFSET($C$1,MATCH(EDATE(A100,-12),$A$1:$A$300,0)-1,,IF(MONTH($A100)=3,-1,IF(MONTH($A100)=6,-2,IF(MONTH($A100)=9,-3,-4)))))-1</f>
        <v>1.7094573945752201E-2</v>
      </c>
      <c r="E100" s="87">
        <f>AVERAGE(C97:C100)/AVERAGE(C93:C96)-1</f>
        <v>1.7159292576456098E-2</v>
      </c>
      <c r="F100" s="87">
        <f>C100/C96-1</f>
        <v>1.6094240224999501E-2</v>
      </c>
      <c r="G100" s="87">
        <v>2.9999999999998916E-3</v>
      </c>
      <c r="H100" s="86">
        <v>0.11749999999999999</v>
      </c>
      <c r="I100" s="85">
        <v>0.11916666666666666</v>
      </c>
      <c r="J100" s="77">
        <v>5.6</v>
      </c>
      <c r="K100" s="84">
        <v>5.583333333333333</v>
      </c>
      <c r="L100" s="77">
        <v>6.72</v>
      </c>
      <c r="M100" s="84">
        <v>6.6999999999999993</v>
      </c>
      <c r="N100" s="83">
        <v>7.8186205141257297</v>
      </c>
      <c r="O100" s="83">
        <v>7.7953508102146412</v>
      </c>
      <c r="P100" s="81">
        <v>7955.8253327963403</v>
      </c>
      <c r="Q100" s="80">
        <f>(P100/P99)-1</f>
        <v>7.7481403809871452E-3</v>
      </c>
      <c r="R100" s="82">
        <f>P100/P96-1</f>
        <v>4.2744188211376599E-2</v>
      </c>
      <c r="S100" s="81">
        <v>1283.7624548854694</v>
      </c>
      <c r="T100" s="80">
        <f>(S100/S99)-1</f>
        <v>9.6295458245407861E-3</v>
      </c>
      <c r="U100" s="79">
        <f>(S100/S96-1)</f>
        <v>3.3732862563625732E-2</v>
      </c>
      <c r="V100" s="81" t="s">
        <v>9</v>
      </c>
      <c r="W100" s="80" t="s">
        <v>9</v>
      </c>
      <c r="X100" s="79" t="s">
        <v>9</v>
      </c>
      <c r="Y100" s="81">
        <f>Y99*1.025^(1/4)</f>
        <v>342.07708381356156</v>
      </c>
      <c r="Z100" s="80">
        <f>(Y100/Y99)-1</f>
        <v>6.192246325636086E-3</v>
      </c>
      <c r="AA100" s="79">
        <f>(Y100/Y96)-1</f>
        <v>2.5000000000000577E-2</v>
      </c>
      <c r="AB100" s="78">
        <v>3532807.1423857431</v>
      </c>
      <c r="AC100" s="78">
        <f>SUM(AB97:AB100)</f>
        <v>13787157.031110173</v>
      </c>
      <c r="AD100" s="78">
        <v>2248346.2479953035</v>
      </c>
      <c r="AE100" s="78">
        <v>8959866.6135330424</v>
      </c>
      <c r="AF100" s="77">
        <v>7.5369085954993009</v>
      </c>
      <c r="AG100" s="77">
        <v>6.3001048951236029</v>
      </c>
    </row>
    <row r="101" spans="1:33" ht="14.25">
      <c r="A101" s="90">
        <f>EDATE(A100,3)</f>
        <v>46631</v>
      </c>
      <c r="B101" s="89" t="s">
        <v>52</v>
      </c>
      <c r="C101" s="88">
        <v>204.49667633484827</v>
      </c>
      <c r="D101" s="87">
        <f ca="1">AVERAGE(OFFSET($C$1,MATCH(EDATE(A101,0),$A$1:$A$300,0)-1,,IF(MONTH($A101)=3,-1,IF(MONTH($A101)=6,-2,IF(MONTH($A101)=9,-3,-4)))))/AVERAGE(OFFSET($C$1,MATCH(EDATE(A101,-12),$A$1:$A$300,0)-1,,IF(MONTH($A101)=3,-1,IF(MONTH($A101)=6,-2,IF(MONTH($A101)=9,-3,-4)))))-1</f>
        <v>1.6065120753969264E-2</v>
      </c>
      <c r="E101" s="87">
        <f>AVERAGE(C98:C101)/AVERAGE(C94:C97)-1</f>
        <v>1.6785890677791571E-2</v>
      </c>
      <c r="F101" s="87">
        <f>C101/C97-1</f>
        <v>1.4072162134999511E-2</v>
      </c>
      <c r="G101" s="87">
        <v>2.9999999999998916E-3</v>
      </c>
      <c r="H101" s="86">
        <v>0.1125</v>
      </c>
      <c r="I101" s="85">
        <v>0.115</v>
      </c>
      <c r="J101" s="77">
        <v>5.6499999999999995</v>
      </c>
      <c r="K101" s="84">
        <v>5.6333333333333329</v>
      </c>
      <c r="L101" s="77">
        <v>6.7799999999999994</v>
      </c>
      <c r="M101" s="84">
        <v>6.7599999999999989</v>
      </c>
      <c r="N101" s="83">
        <v>7.8884296258589952</v>
      </c>
      <c r="O101" s="83">
        <v>7.8651599219479067</v>
      </c>
      <c r="P101" s="81">
        <v>7987.8912825780417</v>
      </c>
      <c r="Q101" s="80">
        <f>(P101/P100)-1</f>
        <v>4.030499469302784E-3</v>
      </c>
      <c r="R101" s="82">
        <f>P101/P97-1</f>
        <v>3.9861187131743359E-2</v>
      </c>
      <c r="S101" s="81">
        <v>1300.4713066410104</v>
      </c>
      <c r="T101" s="80">
        <f>(S101/S100)-1</f>
        <v>1.3015532345531655E-2</v>
      </c>
      <c r="U101" s="79">
        <f>(S101/S97-1)</f>
        <v>3.8312425302043485E-2</v>
      </c>
      <c r="V101" s="81" t="s">
        <v>9</v>
      </c>
      <c r="W101" s="80" t="s">
        <v>9</v>
      </c>
      <c r="X101" s="79" t="s">
        <v>9</v>
      </c>
      <c r="Y101" s="81">
        <f>Y100*1.025^(1/4)</f>
        <v>344.19530937889039</v>
      </c>
      <c r="Z101" s="80">
        <f>(Y101/Y100)-1</f>
        <v>6.192246325636086E-3</v>
      </c>
      <c r="AA101" s="79">
        <f>(Y101/Y97)-1</f>
        <v>2.5000000000000355E-2</v>
      </c>
      <c r="AB101" s="78">
        <v>3596726.5808642111</v>
      </c>
      <c r="AC101" s="78">
        <f>SUM(AB98:AB101)</f>
        <v>14013644.205729173</v>
      </c>
      <c r="AD101" s="78">
        <v>2347521.4899607431</v>
      </c>
      <c r="AE101" s="78">
        <v>9121340.4194806498</v>
      </c>
      <c r="AF101" s="77">
        <v>7.3489664428824151</v>
      </c>
      <c r="AG101" s="77">
        <v>6.2387979958380386</v>
      </c>
    </row>
    <row r="102" spans="1:33" ht="15.75">
      <c r="A102" s="76">
        <f>EDATE(A101,3)</f>
        <v>46722</v>
      </c>
      <c r="B102" s="75" t="s">
        <v>51</v>
      </c>
      <c r="C102" s="74">
        <v>198.76501144834975</v>
      </c>
      <c r="D102" s="73">
        <f ca="1">AVERAGE(OFFSET($C$1,MATCH(EDATE(A102,0),$A$1:$A$300,0)-1,,IF(MONTH($A102)=3,-1,IF(MONTH($A102)=6,-2,IF(MONTH($A102)=9,-3,-4)))))/AVERAGE(OFFSET($C$1,MATCH(EDATE(A102,-12),$A$1:$A$300,0)-1,,IF(MONTH($A102)=3,-1,IF(MONTH($A102)=6,-2,IF(MONTH($A102)=9,-3,-4)))))-1</f>
        <v>1.5066011776976529E-2</v>
      </c>
      <c r="E102" s="73">
        <f>AVERAGE(C99:C102)/AVERAGE(C95:C98)-1</f>
        <v>1.5066011776976529E-2</v>
      </c>
      <c r="F102" s="73">
        <f>C102/C98-1</f>
        <v>1.2054108080999493E-2</v>
      </c>
      <c r="G102" s="73">
        <v>2.9999999999998916E-3</v>
      </c>
      <c r="H102" s="72">
        <v>0.1125</v>
      </c>
      <c r="I102" s="71">
        <v>0.1125</v>
      </c>
      <c r="J102" s="61">
        <v>5.7</v>
      </c>
      <c r="K102" s="70">
        <v>5.6833333333333327</v>
      </c>
      <c r="L102" s="61">
        <v>6.84</v>
      </c>
      <c r="M102" s="70">
        <v>6.8199999999999994</v>
      </c>
      <c r="N102" s="69">
        <v>7.9582387375922616</v>
      </c>
      <c r="O102" s="69">
        <v>7.9349690336811722</v>
      </c>
      <c r="P102" s="65">
        <v>8097.4712000000063</v>
      </c>
      <c r="Q102" s="64">
        <f>(P102/P101)-1</f>
        <v>1.3718253484616527E-2</v>
      </c>
      <c r="R102" s="68">
        <f>P102/P98-1</f>
        <v>4.0000000000000924E-2</v>
      </c>
      <c r="S102" s="65">
        <v>1313.8291181111119</v>
      </c>
      <c r="T102" s="64">
        <f>(S102/S101)-1</f>
        <v>1.0271515720407187E-2</v>
      </c>
      <c r="U102" s="68">
        <f>(S102/S98-1)</f>
        <v>4.0000000000001368E-2</v>
      </c>
      <c r="V102" s="65" t="s">
        <v>9</v>
      </c>
      <c r="W102" s="67" t="s">
        <v>9</v>
      </c>
      <c r="X102" s="66" t="s">
        <v>9</v>
      </c>
      <c r="Y102" s="65">
        <f>Y101*1.025^(1/4)</f>
        <v>346.32665151869298</v>
      </c>
      <c r="Z102" s="64">
        <f>(Y102/Y101)-1</f>
        <v>6.192246325636086E-3</v>
      </c>
      <c r="AA102" s="63">
        <f>(Y102/Y98)-1</f>
        <v>2.5000000000000355E-2</v>
      </c>
      <c r="AB102" s="62">
        <v>3704717.6076504467</v>
      </c>
      <c r="AC102" s="62">
        <f>SUM(AB99:AB102)</f>
        <v>14240009.52027623</v>
      </c>
      <c r="AD102" s="62">
        <v>2436046.9911368107</v>
      </c>
      <c r="AE102" s="62">
        <v>9275768.5569216162</v>
      </c>
      <c r="AF102" s="61">
        <v>7.2143815097402237</v>
      </c>
      <c r="AG102" s="61">
        <v>6.1888505110267715</v>
      </c>
    </row>
    <row r="103" spans="1:33" ht="14.25">
      <c r="A103" s="90">
        <f>EDATE(A102,3)</f>
        <v>46813</v>
      </c>
      <c r="B103" s="89" t="s">
        <v>50</v>
      </c>
      <c r="C103" s="88">
        <v>198.74525467223748</v>
      </c>
      <c r="D103" s="87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1.2760426999899543E-2</v>
      </c>
      <c r="E103" s="87">
        <f>AVERAGE(C100:C103)/AVERAGE(C96:C99)-1</f>
        <v>1.3751318180834637E-2</v>
      </c>
      <c r="F103" s="87">
        <f>C103/C99-1</f>
        <v>1.2760426999899543E-2</v>
      </c>
      <c r="G103" s="87">
        <v>3.7000000000000366E-3</v>
      </c>
      <c r="H103" s="86">
        <v>0.1075</v>
      </c>
      <c r="I103" s="85">
        <v>0.10916666666666666</v>
      </c>
      <c r="J103" s="77">
        <v>5.7124999999999995</v>
      </c>
      <c r="K103" s="84">
        <v>5.708333333333333</v>
      </c>
      <c r="L103" s="77">
        <v>6.8549999999999995</v>
      </c>
      <c r="M103" s="84">
        <v>6.85</v>
      </c>
      <c r="N103" s="83">
        <v>7.9756910155255767</v>
      </c>
      <c r="O103" s="83">
        <v>7.969873589547805</v>
      </c>
      <c r="P103" s="81">
        <v>8200.5565215677325</v>
      </c>
      <c r="Q103" s="80">
        <f>(P103/P102)-1</f>
        <v>1.2730557358169525E-2</v>
      </c>
      <c r="R103" s="82">
        <f>P103/P99-1</f>
        <v>3.8747740053057145E-2</v>
      </c>
      <c r="S103" s="81">
        <v>1320.7867720315221</v>
      </c>
      <c r="T103" s="80">
        <f>(S103/S102)-1</f>
        <v>5.2957068955916675E-3</v>
      </c>
      <c r="U103" s="79">
        <f>(S103/S99-1)</f>
        <v>3.8747740053057811E-2</v>
      </c>
      <c r="V103" s="81" t="s">
        <v>9</v>
      </c>
      <c r="W103" s="80" t="s">
        <v>9</v>
      </c>
      <c r="X103" s="79" t="s">
        <v>9</v>
      </c>
      <c r="Y103" s="81">
        <f>Y102*1.025^(1/4)</f>
        <v>348.47119145402945</v>
      </c>
      <c r="Z103" s="80">
        <f>(Y103/Y102)-1</f>
        <v>6.192246325636086E-3</v>
      </c>
      <c r="AA103" s="79">
        <f>(Y103/Y99)-1</f>
        <v>2.5000000000000133E-2</v>
      </c>
      <c r="AB103" s="78">
        <v>3596632.288940086</v>
      </c>
      <c r="AC103" s="78">
        <f>SUM(AB100:AB103)</f>
        <v>14430883.619840488</v>
      </c>
      <c r="AD103" s="78">
        <v>2374747.8315715785</v>
      </c>
      <c r="AE103" s="78">
        <v>9406662.5606644358</v>
      </c>
      <c r="AF103" s="77">
        <v>7.1057237565218117</v>
      </c>
      <c r="AG103" s="77">
        <v>6.1499939687503096</v>
      </c>
    </row>
    <row r="104" spans="1:33" ht="14.25">
      <c r="A104" s="90">
        <f>EDATE(A103,3)</f>
        <v>46905</v>
      </c>
      <c r="B104" s="89" t="s">
        <v>49</v>
      </c>
      <c r="C104" s="88">
        <v>203.5365631860418</v>
      </c>
      <c r="D104" s="87">
        <f ca="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1.3117918850103161E-2</v>
      </c>
      <c r="E104" s="87">
        <f>AVERAGE(C101:C104)/AVERAGE(C97:C100)-1</f>
        <v>1.3097169721637103E-2</v>
      </c>
      <c r="F104" s="87">
        <f>C104/C100-1</f>
        <v>1.3467238863209774E-2</v>
      </c>
      <c r="G104" s="87">
        <v>3.7000000000000366E-3</v>
      </c>
      <c r="H104" s="86">
        <v>0.10249999999999999</v>
      </c>
      <c r="I104" s="85">
        <v>0.10416666666666666</v>
      </c>
      <c r="J104" s="77">
        <v>5.7249999999999988</v>
      </c>
      <c r="K104" s="84">
        <v>5.7208333333333323</v>
      </c>
      <c r="L104" s="77">
        <v>6.8699999999999983</v>
      </c>
      <c r="M104" s="84">
        <v>6.8649999999999984</v>
      </c>
      <c r="N104" s="83">
        <v>7.9931432934588926</v>
      </c>
      <c r="O104" s="83">
        <v>7.9873258674811201</v>
      </c>
      <c r="P104" s="81">
        <v>8254.1448194121058</v>
      </c>
      <c r="Q104" s="80">
        <f>(P104/P103)-1</f>
        <v>6.5347147725198784E-3</v>
      </c>
      <c r="R104" s="82">
        <f>P104/P100-1</f>
        <v>3.749698794743539E-2</v>
      </c>
      <c r="S104" s="81">
        <v>1331.8996801836811</v>
      </c>
      <c r="T104" s="80">
        <f>(S104/S103)-1</f>
        <v>8.4138548231111887E-3</v>
      </c>
      <c r="U104" s="79">
        <f>(S104/S100-1)</f>
        <v>3.7496987947436278E-2</v>
      </c>
      <c r="V104" s="81" t="s">
        <v>9</v>
      </c>
      <c r="W104" s="80" t="s">
        <v>9</v>
      </c>
      <c r="X104" s="79" t="s">
        <v>9</v>
      </c>
      <c r="Y104" s="81">
        <f>Y103*1.025^(1/4)</f>
        <v>350.62901090890068</v>
      </c>
      <c r="Z104" s="80">
        <f>(Y104/Y103)-1</f>
        <v>6.192246325636086E-3</v>
      </c>
      <c r="AA104" s="79">
        <f>(Y104/Y100)-1</f>
        <v>2.5000000000000355E-2</v>
      </c>
      <c r="AB104" s="78">
        <v>3733405.3900557826</v>
      </c>
      <c r="AC104" s="78">
        <f>SUM(AB101:AB104)</f>
        <v>14631481.867510527</v>
      </c>
      <c r="AD104" s="78">
        <v>2384490.7891015783</v>
      </c>
      <c r="AE104" s="78">
        <v>9542807.1017707102</v>
      </c>
      <c r="AF104" s="77">
        <v>7.0106284418511962</v>
      </c>
      <c r="AG104" s="77">
        <v>6.1281938912382321</v>
      </c>
    </row>
    <row r="105" spans="1:33" ht="14.25">
      <c r="A105" s="90">
        <f>EDATE(A104,3)</f>
        <v>46997</v>
      </c>
      <c r="B105" s="89" t="s">
        <v>48</v>
      </c>
      <c r="C105" s="88">
        <v>207.39532347446939</v>
      </c>
      <c r="D105" s="87">
        <f ca="1">AVERAGE(OFFSET($C$1,MATCH(EDATE(A105,0),$A$1:$A$300,0)-1,,IF(MONTH($A105)=3,-1,IF(MONTH($A105)=6,-2,IF(MONTH($A105)=9,-3,-4)))))/AVERAGE(OFFSET($C$1,MATCH(EDATE(A105,-12),$A$1:$A$300,0)-1,,IF(MONTH($A105)=3,-1,IF(MONTH($A105)=6,-2,IF(MONTH($A105)=9,-3,-4)))))-1</f>
        <v>1.3477106366314162E-2</v>
      </c>
      <c r="E105" s="87">
        <f>AVERAGE(C102:C105)/AVERAGE(C98:C101)-1</f>
        <v>1.3126874653023535E-2</v>
      </c>
      <c r="F105" s="87">
        <f>C105/C101-1</f>
        <v>1.417454401495899E-2</v>
      </c>
      <c r="G105" s="87">
        <v>3.7000000000000366E-3</v>
      </c>
      <c r="H105" s="86">
        <v>0.10249999999999999</v>
      </c>
      <c r="I105" s="85">
        <v>0.10249999999999999</v>
      </c>
      <c r="J105" s="77">
        <v>5.737499999999998</v>
      </c>
      <c r="K105" s="84">
        <v>5.7333333333333316</v>
      </c>
      <c r="L105" s="77">
        <v>6.8849999999999971</v>
      </c>
      <c r="M105" s="84">
        <v>6.8799999999999981</v>
      </c>
      <c r="N105" s="83">
        <v>8.0105955713922068</v>
      </c>
      <c r="O105" s="83">
        <v>8.004778145414436</v>
      </c>
      <c r="P105" s="81">
        <v>8277.4343038549814</v>
      </c>
      <c r="Q105" s="80">
        <f>(P105/P104)-1</f>
        <v>2.8215502577690899E-3</v>
      </c>
      <c r="R105" s="82">
        <f>P105/P101-1</f>
        <v>3.6247741867549754E-2</v>
      </c>
      <c r="S105" s="81">
        <v>1347.6104548702899</v>
      </c>
      <c r="T105" s="80">
        <f>(S105/S104)-1</f>
        <v>1.1795764290927879E-2</v>
      </c>
      <c r="U105" s="79">
        <f>(S105/S101-1)</f>
        <v>3.6247741867550642E-2</v>
      </c>
      <c r="V105" s="81" t="s">
        <v>9</v>
      </c>
      <c r="W105" s="80" t="s">
        <v>9</v>
      </c>
      <c r="X105" s="79" t="s">
        <v>9</v>
      </c>
      <c r="Y105" s="81">
        <f>Y104*1.025^(1/4)</f>
        <v>352.80019211336275</v>
      </c>
      <c r="Z105" s="80">
        <f>(Y105/Y104)-1</f>
        <v>6.192246325636086E-3</v>
      </c>
      <c r="AA105" s="79">
        <f>(Y105/Y101)-1</f>
        <v>2.5000000000000355E-2</v>
      </c>
      <c r="AB105" s="78">
        <v>3803606.982866995</v>
      </c>
      <c r="AC105" s="78">
        <f>SUM(AB102:AB105)</f>
        <v>14838362.269513311</v>
      </c>
      <c r="AD105" s="78">
        <v>2494890.8454094101</v>
      </c>
      <c r="AE105" s="78">
        <v>9690176.4572193772</v>
      </c>
      <c r="AF105" s="77">
        <v>6.9700978624008059</v>
      </c>
      <c r="AG105" s="77">
        <v>6.1209453970241379</v>
      </c>
    </row>
    <row r="106" spans="1:33" ht="15.75">
      <c r="A106" s="76">
        <f>EDATE(A105,3)</f>
        <v>47088</v>
      </c>
      <c r="B106" s="75" t="s">
        <v>47</v>
      </c>
      <c r="C106" s="74">
        <v>201.72310048525395</v>
      </c>
      <c r="D106" s="73">
        <f ca="1">AVERAGE(OFFSET($C$1,MATCH(EDATE(A106,0),$A$1:$A$300,0)-1,,IF(MONTH($A106)=3,-1,IF(MONTH($A106)=6,-2,IF(MONTH($A106)=9,-3,-4)))))/AVERAGE(OFFSET($C$1,MATCH(EDATE(A106,-12),$A$1:$A$300,0)-1,,IF(MONTH($A106)=3,-1,IF(MONTH($A106)=6,-2,IF(MONTH($A106)=9,-3,-4)))))-1</f>
        <v>1.382610013600849E-2</v>
      </c>
      <c r="E106" s="73">
        <f>AVERAGE(C103:C106)/AVERAGE(C99:C102)-1</f>
        <v>1.382610013600849E-2</v>
      </c>
      <c r="F106" s="73">
        <f>C106/C102-1</f>
        <v>1.4882342799416026E-2</v>
      </c>
      <c r="G106" s="73">
        <v>3.7000000000000366E-3</v>
      </c>
      <c r="H106" s="72">
        <v>0.10249999999999999</v>
      </c>
      <c r="I106" s="71">
        <v>0.10249999999999999</v>
      </c>
      <c r="J106" s="61">
        <v>5.75</v>
      </c>
      <c r="K106" s="70">
        <v>5.7458333333333327</v>
      </c>
      <c r="L106" s="61">
        <v>6.8999999999999995</v>
      </c>
      <c r="M106" s="70">
        <v>6.8949999999999987</v>
      </c>
      <c r="N106" s="69">
        <v>8.0280478493255263</v>
      </c>
      <c r="O106" s="69">
        <v>8.0222304233477537</v>
      </c>
      <c r="P106" s="65">
        <v>8380.8826920000083</v>
      </c>
      <c r="Q106" s="64">
        <f>(P106/P105)-1</f>
        <v>1.2497639286227713E-2</v>
      </c>
      <c r="R106" s="68">
        <f>P106/P102-1</f>
        <v>3.5000000000000142E-2</v>
      </c>
      <c r="S106" s="65">
        <v>1359.8131372450023</v>
      </c>
      <c r="T106" s="64">
        <f>(S106/S105)-1</f>
        <v>9.0550517255276741E-3</v>
      </c>
      <c r="U106" s="68">
        <f>(S106/S102-1)</f>
        <v>3.500000000000103E-2</v>
      </c>
      <c r="V106" s="65" t="s">
        <v>9</v>
      </c>
      <c r="W106" s="67" t="s">
        <v>9</v>
      </c>
      <c r="X106" s="66" t="s">
        <v>9</v>
      </c>
      <c r="Y106" s="65">
        <f>Y105*1.025^(1/4)</f>
        <v>354.98481780666043</v>
      </c>
      <c r="Z106" s="64">
        <f>(Y106/Y105)-1</f>
        <v>6.192246325636086E-3</v>
      </c>
      <c r="AA106" s="63">
        <f>(Y106/Y102)-1</f>
        <v>2.5000000000000355E-2</v>
      </c>
      <c r="AB106" s="62">
        <v>3920543.8180001643</v>
      </c>
      <c r="AC106" s="62">
        <f>SUM(AB103:AB106)</f>
        <v>15054188.479863027</v>
      </c>
      <c r="AD106" s="62">
        <v>2594401.2919857861</v>
      </c>
      <c r="AE106" s="62">
        <v>9848530.7580683529</v>
      </c>
      <c r="AF106" s="61">
        <v>6.9763358766251828</v>
      </c>
      <c r="AG106" s="61">
        <v>6.1191463567183009</v>
      </c>
    </row>
  </sheetData>
  <mergeCells count="11">
    <mergeCell ref="L1:M1"/>
    <mergeCell ref="N1:O1"/>
    <mergeCell ref="AD1:AE1"/>
    <mergeCell ref="C1:F1"/>
    <mergeCell ref="AB1:AC1"/>
    <mergeCell ref="Y1:AA1"/>
    <mergeCell ref="H1:I1"/>
    <mergeCell ref="J1:K1"/>
    <mergeCell ref="P1:R1"/>
    <mergeCell ref="S1:U1"/>
    <mergeCell ref="V1:X1"/>
  </mergeCells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Brasil</vt:lpstr>
      <vt:lpstr>Brasil_Trimestral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Henrique Santos Silva</dc:creator>
  <cp:lastModifiedBy>Matheus Henrique Santos Silva</cp:lastModifiedBy>
  <dcterms:created xsi:type="dcterms:W3CDTF">2025-08-15T17:26:01Z</dcterms:created>
  <dcterms:modified xsi:type="dcterms:W3CDTF">2025-08-15T17:26:27Z</dcterms:modified>
</cp:coreProperties>
</file>