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BEAB749A-4BA3-4905-925F-7A5112ACD398}" xr6:coauthVersionLast="47" xr6:coauthVersionMax="47" xr10:uidLastSave="{00000000-0000-0000-0000-000000000000}"/>
  <bookViews>
    <workbookView xWindow="-110" yWindow="-110" windowWidth="19420" windowHeight="1150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L390" i="8"/>
  <c r="L391" i="8"/>
  <c r="L392" i="8"/>
  <c r="L393" i="8"/>
  <c r="L394" i="8"/>
  <c r="L395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390" i="8" l="1"/>
  <c r="H396" i="8"/>
  <c r="F400" i="8"/>
  <c r="F395" i="8"/>
  <c r="H393" i="8"/>
  <c r="F394" i="8"/>
  <c r="F392" i="8"/>
  <c r="F398" i="8"/>
  <c r="DD12" i="7"/>
  <c r="F399" i="8"/>
  <c r="F393" i="8"/>
  <c r="H394" i="8"/>
  <c r="F391" i="8"/>
  <c r="H398" i="8"/>
  <c r="H397" i="8"/>
  <c r="F396" i="8"/>
  <c r="F397" i="8"/>
  <c r="H399" i="8" l="1"/>
  <c r="H390" i="8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T6" i="7" l="1"/>
  <c r="CO6" i="7"/>
  <c r="CJ6" i="7"/>
  <c r="BZ6" i="7" l="1"/>
  <c r="BU6" i="7"/>
  <c r="CE6" i="7"/>
</calcChain>
</file>

<file path=xl/sharedStrings.xml><?xml version="1.0" encoding="utf-8"?>
<sst xmlns="http://schemas.openxmlformats.org/spreadsheetml/2006/main" count="332" uniqueCount="88">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</sst>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62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5" fontId="7" fillId="0" borderId="23" xfId="35" applyNumberFormat="1" applyFont="1" applyBorder="1" applyAlignment="1">
      <alignment vertical="center"/>
    </xf>
    <xf numFmtId="2" fontId="1" fillId="13" borderId="0" xfId="55" applyNumberFormat="1" applyFont="1" applyFill="1" applyBorder="1" applyAlignment="1">
      <alignment horizontal="center" vertical="center" wrapText="1"/>
    </xf>
    <xf numFmtId="167" fontId="1" fillId="13" borderId="31" xfId="55" applyNumberFormat="1" applyFont="1" applyFill="1" applyBorder="1" applyAlignment="1">
      <alignment horizontal="center" vertical="center" wrapText="1"/>
    </xf>
    <xf numFmtId="2" fontId="0" fillId="13" borderId="0" xfId="0" applyNumberFormat="1" applyFill="1" applyAlignment="1">
      <alignment horizontal="center" vertical="center" wrapText="1"/>
    </xf>
    <xf numFmtId="1" fontId="0" fillId="13" borderId="0" xfId="0" applyNumberFormat="1" applyFill="1" applyAlignment="1">
      <alignment horizontal="center" vertical="center" wrapText="1"/>
    </xf>
    <xf numFmtId="167" fontId="1" fillId="13" borderId="16" xfId="35" applyNumberFormat="1" applyFill="1" applyBorder="1" applyAlignment="1">
      <alignment horizontal="center" vertical="center"/>
    </xf>
    <xf numFmtId="167" fontId="1" fillId="13" borderId="16" xfId="40" applyNumberFormat="1" applyFont="1" applyFill="1" applyBorder="1" applyAlignment="1">
      <alignment horizontal="center" vertical="center"/>
    </xf>
    <xf numFmtId="2" fontId="1" fillId="13" borderId="20" xfId="35" applyNumberFormat="1" applyFill="1" applyBorder="1" applyAlignment="1">
      <alignment horizontal="center" vertical="center"/>
    </xf>
    <xf numFmtId="2" fontId="1" fillId="13" borderId="16" xfId="35" applyNumberFormat="1" applyFill="1" applyBorder="1" applyAlignment="1">
      <alignment horizontal="center" vertical="center"/>
    </xf>
    <xf numFmtId="2" fontId="1" fillId="13" borderId="16" xfId="40" applyNumberFormat="1" applyFont="1" applyFill="1" applyBorder="1" applyAlignment="1">
      <alignment horizontal="center" vertical="center"/>
    </xf>
    <xf numFmtId="165" fontId="1" fillId="13" borderId="24" xfId="35" applyNumberFormat="1" applyFill="1" applyBorder="1" applyAlignment="1">
      <alignment vertical="center"/>
    </xf>
    <xf numFmtId="2" fontId="1" fillId="13" borderId="20" xfId="35" applyNumberFormat="1" applyFill="1" applyBorder="1" applyAlignment="1">
      <alignment vertical="center"/>
    </xf>
    <xf numFmtId="167" fontId="7" fillId="0" borderId="0" xfId="35" applyNumberFormat="1" applyFont="1" applyAlignment="1">
      <alignment horizontal="center" vertical="center"/>
    </xf>
    <xf numFmtId="2" fontId="7" fillId="0" borderId="19" xfId="35" applyNumberFormat="1" applyFont="1" applyBorder="1" applyAlignment="1">
      <alignment horizontal="center" vertical="center"/>
    </xf>
    <xf numFmtId="2" fontId="7" fillId="0" borderId="0" xfId="35" applyNumberFormat="1" applyFont="1" applyAlignment="1">
      <alignment horizontal="center" vertical="center"/>
    </xf>
    <xf numFmtId="2" fontId="7" fillId="0" borderId="0" xfId="40" applyNumberFormat="1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0"/>
  <sheetViews>
    <sheetView showGridLines="0" tabSelected="1" zoomScale="88" zoomScaleNormal="88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W17" sqref="W17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customWidth="1" collapsed="1"/>
    <col min="16" max="16384" width="9.1796875" style="12"/>
  </cols>
  <sheetData>
    <row r="1" spans="1:23" ht="66" customHeight="1">
      <c r="A1" s="202" t="s">
        <v>38</v>
      </c>
      <c r="B1" s="306">
        <f>DATE(LEFT(B2,4),12,1)</f>
        <v>39052</v>
      </c>
      <c r="C1" s="306">
        <f t="shared" ref="C1:V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>DATE(LEFT(W2,4),12,1)</f>
        <v>46722</v>
      </c>
    </row>
    <row r="2" spans="1:23" ht="7.5" customHeight="1">
      <c r="A2" s="341"/>
      <c r="B2" s="339">
        <v>2006</v>
      </c>
      <c r="C2" s="339">
        <v>2007</v>
      </c>
      <c r="D2" s="335">
        <v>2008</v>
      </c>
      <c r="E2" s="335">
        <v>2009</v>
      </c>
      <c r="F2" s="335">
        <v>2010</v>
      </c>
      <c r="G2" s="335">
        <v>2011</v>
      </c>
      <c r="H2" s="335">
        <v>2012</v>
      </c>
      <c r="I2" s="335">
        <v>2013</v>
      </c>
      <c r="J2" s="335">
        <v>2014</v>
      </c>
      <c r="K2" s="335">
        <v>2015</v>
      </c>
      <c r="L2" s="335">
        <v>2016</v>
      </c>
      <c r="M2" s="335">
        <v>2017</v>
      </c>
      <c r="N2" s="335">
        <v>2018</v>
      </c>
      <c r="O2" s="335">
        <v>2019</v>
      </c>
      <c r="P2" s="335">
        <v>2020</v>
      </c>
      <c r="Q2" s="335">
        <v>2021</v>
      </c>
      <c r="R2" s="335">
        <v>2022</v>
      </c>
      <c r="S2" s="335">
        <v>2023</v>
      </c>
      <c r="T2" s="335">
        <v>2024</v>
      </c>
      <c r="U2" s="335">
        <v>2025</v>
      </c>
      <c r="V2" s="335" t="s">
        <v>78</v>
      </c>
      <c r="W2" s="335" t="s">
        <v>86</v>
      </c>
    </row>
    <row r="3" spans="1:23" ht="12.75" customHeight="1">
      <c r="A3" s="342"/>
      <c r="B3" s="340"/>
      <c r="C3" s="340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57">
        <v>3.3</v>
      </c>
      <c r="V6" s="197">
        <v>3.3</v>
      </c>
      <c r="W6" s="197">
        <v>3.4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57">
        <v>2.1063086512774776</v>
      </c>
      <c r="V7" s="197">
        <v>2.5625388513448977</v>
      </c>
      <c r="W7" s="197">
        <v>2.2375730632060664</v>
      </c>
    </row>
    <row r="8" spans="1:23" ht="13" customHeight="1">
      <c r="A8" s="90" t="s">
        <v>32</v>
      </c>
      <c r="B8" s="91">
        <v>3.4266519991285715</v>
      </c>
      <c r="C8" s="91">
        <v>2.9767276188513048</v>
      </c>
      <c r="D8" s="91">
        <v>0.30964889625482162</v>
      </c>
      <c r="E8" s="91">
        <v>-4.4242053265532322</v>
      </c>
      <c r="F8" s="91">
        <v>1.9869581575391093</v>
      </c>
      <c r="G8" s="91">
        <v>1.7830604079217327</v>
      </c>
      <c r="H8" s="91">
        <v>-0.90474242721798603</v>
      </c>
      <c r="I8" s="91">
        <v>-0.12043533418563124</v>
      </c>
      <c r="J8" s="91">
        <v>1.4581901146673459</v>
      </c>
      <c r="K8" s="91">
        <v>2.0072893819346849</v>
      </c>
      <c r="L8" s="91">
        <v>1.7560373096237258</v>
      </c>
      <c r="M8" s="91">
        <v>2.7699423344382135</v>
      </c>
      <c r="N8" s="91">
        <v>1.748151410507659</v>
      </c>
      <c r="O8" s="91">
        <v>1.6412586812716512</v>
      </c>
      <c r="P8" s="91">
        <v>-6.1622315162779167</v>
      </c>
      <c r="Q8" s="91">
        <v>6.3492976114704947</v>
      </c>
      <c r="R8" s="91">
        <v>3.7034796503208955</v>
      </c>
      <c r="S8" s="91">
        <v>0.54603709037883696</v>
      </c>
      <c r="T8" s="91">
        <v>0.85921822607366583</v>
      </c>
      <c r="U8" s="157">
        <v>1.466664250105798</v>
      </c>
      <c r="V8" s="197">
        <v>0.935183696198294</v>
      </c>
      <c r="W8" s="197">
        <v>1.1551105838867759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57">
        <v>5.0378407173490958</v>
      </c>
      <c r="V9" s="197">
        <v>4.7061760892626925</v>
      </c>
      <c r="W9" s="197">
        <v>4.4985266554876446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85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5.4889935303930937</v>
      </c>
      <c r="R11" s="91">
        <v>5.6855319447366659</v>
      </c>
      <c r="S11" s="91">
        <v>3.9154727698627045</v>
      </c>
      <c r="T11" s="91">
        <v>3.2133335461932644</v>
      </c>
      <c r="U11" s="157">
        <v>2.6464847073089937</v>
      </c>
      <c r="V11" s="197">
        <v>3.1637364390687095</v>
      </c>
      <c r="W11" s="197">
        <v>3.2911021990639444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20">
        <v>3.625</v>
      </c>
      <c r="V13" s="198">
        <v>3.625</v>
      </c>
      <c r="W13" s="198">
        <v>3.125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20">
        <v>4.18</v>
      </c>
      <c r="V14" s="198">
        <v>4.2533333333333339</v>
      </c>
      <c r="W14" s="198">
        <v>3.9950000000000001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20">
        <v>1.1746000000000001</v>
      </c>
      <c r="V15" s="198">
        <v>1.18</v>
      </c>
      <c r="W15" s="198">
        <v>1.18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7">
        <v>7.01</v>
      </c>
      <c r="P16" s="97">
        <v>6.5402782608695649</v>
      </c>
      <c r="Q16" s="97">
        <v>6.3692913043478248</v>
      </c>
      <c r="R16" s="97">
        <v>6.9219999999999997</v>
      </c>
      <c r="S16" s="97">
        <v>7.1257999999999999</v>
      </c>
      <c r="T16" s="97">
        <v>7.2992999999999997</v>
      </c>
      <c r="U16" s="320">
        <v>6.9880000000000004</v>
      </c>
      <c r="V16" s="198">
        <v>6.9</v>
      </c>
      <c r="W16" s="198">
        <v>6.9</v>
      </c>
    </row>
    <row r="17" spans="1:23" ht="13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321">
        <v>98.322000000000003</v>
      </c>
      <c r="V17" s="199">
        <v>98.150804169029129</v>
      </c>
      <c r="W17" s="199">
        <v>97.755034797379821</v>
      </c>
    </row>
    <row r="18" spans="1:23" ht="10">
      <c r="A18" s="338" t="s">
        <v>37</v>
      </c>
      <c r="B18" s="338"/>
      <c r="C18" s="338"/>
      <c r="D18" s="338"/>
      <c r="E18" s="338"/>
      <c r="F18" s="338"/>
      <c r="G18" s="338"/>
      <c r="H18" s="338"/>
      <c r="I18" s="99"/>
      <c r="J18" s="99"/>
      <c r="K18" s="99"/>
    </row>
    <row r="19" spans="1:23" ht="46.5" customHeight="1">
      <c r="A19" s="337" t="s">
        <v>73</v>
      </c>
      <c r="B19" s="337"/>
      <c r="C19" s="337"/>
      <c r="D19" s="337"/>
      <c r="E19" s="337"/>
      <c r="F19" s="337"/>
      <c r="G19" s="337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23" ht="10">
      <c r="A20" s="337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</row>
  </sheetData>
  <mergeCells count="26">
    <mergeCell ref="W2:W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Normal="100" zoomScaleSheetLayoutView="100" workbookViewId="0">
      <selection activeCell="W1" sqref="W1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8" width="11.7265625" style="10" hidden="1" customWidth="1" outlineLevel="1"/>
    <col min="9" max="14" width="11.7265625" style="12" hidden="1" customWidth="1" outlineLevel="1"/>
    <col min="15" max="15" width="0" style="12" hidden="1" customWidth="1" collapsed="1"/>
    <col min="16" max="16" width="0" style="12" hidden="1" customWidth="1"/>
    <col min="17" max="16384" width="9.1796875" style="12"/>
  </cols>
  <sheetData>
    <row r="1" spans="1:23" ht="66" customHeight="1">
      <c r="B1" s="202" t="s">
        <v>54</v>
      </c>
      <c r="C1" s="307">
        <f t="shared" ref="C1:W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  <c r="W1" s="307">
        <f t="shared" si="0"/>
        <v>46722</v>
      </c>
    </row>
    <row r="2" spans="1:23" ht="15.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18">
        <v>2019</v>
      </c>
      <c r="P2" s="318">
        <v>2020</v>
      </c>
      <c r="Q2" s="318">
        <v>2021</v>
      </c>
      <c r="R2" s="318">
        <v>2022</v>
      </c>
      <c r="S2" s="318">
        <v>2023</v>
      </c>
      <c r="T2" s="318">
        <v>2024</v>
      </c>
      <c r="U2" s="318">
        <v>2025</v>
      </c>
      <c r="V2" s="318" t="s">
        <v>78</v>
      </c>
      <c r="W2" s="318" t="s">
        <v>86</v>
      </c>
    </row>
    <row r="3" spans="1:23" ht="7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7">
        <v>2.2857411131985694</v>
      </c>
      <c r="V6" s="258">
        <v>1.8504312059998362</v>
      </c>
      <c r="W6" s="258">
        <v>1.678230679589432</v>
      </c>
    </row>
    <row r="7" spans="1:23" ht="13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11779.251</v>
      </c>
      <c r="U7" s="209">
        <v>12738.566000000001</v>
      </c>
      <c r="V7" s="210">
        <v>13456.975506761264</v>
      </c>
      <c r="W7" s="210">
        <v>14293.808785778729</v>
      </c>
    </row>
    <row r="8" spans="1:23" ht="13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2185.5738486462469</v>
      </c>
      <c r="U8" s="205">
        <v>2278.4468265059813</v>
      </c>
      <c r="V8" s="210">
        <v>2621.8094591562894</v>
      </c>
      <c r="W8" s="210">
        <v>2718.3154584682206</v>
      </c>
    </row>
    <row r="9" spans="1:23" ht="13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1">
        <v>213.42103700000001</v>
      </c>
      <c r="V9" s="212">
        <v>214.211951</v>
      </c>
      <c r="W9" s="212">
        <v>214.95971299999999</v>
      </c>
    </row>
    <row r="10" spans="1:23" ht="13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10281.001481280891</v>
      </c>
      <c r="U10" s="205">
        <v>10675.830548541386</v>
      </c>
      <c r="V10" s="210">
        <v>12239.323935555254</v>
      </c>
      <c r="W10" s="210">
        <v>12645.697282207577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5"/>
      <c r="H11" s="305">
        <v>7.3453994673986331</v>
      </c>
      <c r="I11" s="93">
        <v>7.2681378047039109</v>
      </c>
      <c r="J11" s="93">
        <v>6.8540086589094154</v>
      </c>
      <c r="K11" s="257">
        <v>8.4112098394670163</v>
      </c>
      <c r="L11" s="257">
        <v>11.377220668508512</v>
      </c>
      <c r="M11" s="257">
        <v>12.860509122418263</v>
      </c>
      <c r="N11" s="206">
        <v>12.365507962911657</v>
      </c>
      <c r="O11" s="206">
        <v>12.042409909499034</v>
      </c>
      <c r="P11" s="206">
        <v>13.473237256659433</v>
      </c>
      <c r="Q11" s="206">
        <v>13.502975592402265</v>
      </c>
      <c r="R11" s="206">
        <v>9.520965898350358</v>
      </c>
      <c r="S11" s="294">
        <v>8.0404922064600157</v>
      </c>
      <c r="T11" s="294">
        <v>6.9262587552143939</v>
      </c>
      <c r="U11" s="206">
        <v>5.9452286127825884</v>
      </c>
      <c r="V11" s="213">
        <v>5.5334979626409497</v>
      </c>
      <c r="W11" s="213">
        <v>5.822639567726287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7.4985398936710297</v>
      </c>
      <c r="I12" s="93">
        <v>6.8470009906426599</v>
      </c>
      <c r="J12" s="93">
        <v>7.1814390898767178</v>
      </c>
      <c r="K12" s="257">
        <v>9.6895414754835762</v>
      </c>
      <c r="L12" s="257">
        <v>12.770698199342212</v>
      </c>
      <c r="M12" s="257">
        <v>12.524714821450743</v>
      </c>
      <c r="N12" s="116">
        <v>12.339225162648603</v>
      </c>
      <c r="O12" s="116">
        <v>11.69669092622051</v>
      </c>
      <c r="P12" s="116">
        <v>14.810395839666757</v>
      </c>
      <c r="Q12" s="116">
        <v>11.684600563037083</v>
      </c>
      <c r="R12" s="116">
        <v>8.3831525642317892</v>
      </c>
      <c r="S12" s="116">
        <v>7.7856253997231057</v>
      </c>
      <c r="T12" s="157">
        <v>6.4921924634253276</v>
      </c>
      <c r="U12" s="157">
        <v>5.3912148260218062</v>
      </c>
      <c r="V12" s="197">
        <v>5.6984580619155007</v>
      </c>
      <c r="W12" s="197">
        <v>6.0096134925830764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7">
        <v>4.2643475811562581</v>
      </c>
      <c r="V14" s="258">
        <v>5.2394273356845433</v>
      </c>
      <c r="W14" s="258">
        <v>4.3254038541016948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7">
        <v>-1.0608511181423363</v>
      </c>
      <c r="V15" s="258">
        <v>5.7242820676344452</v>
      </c>
      <c r="W15" s="258">
        <v>3.7793582798831382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</row>
    <row r="17" spans="1:23" ht="13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125">
        <v>15</v>
      </c>
      <c r="V17" s="215">
        <v>13.25</v>
      </c>
      <c r="W17" s="215">
        <v>12.25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spans="1:23" ht="14.15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322">
        <v>5.4748999999999999</v>
      </c>
      <c r="V19" s="259">
        <v>5.15</v>
      </c>
      <c r="W19" s="259">
        <v>5.35</v>
      </c>
    </row>
    <row r="20" spans="1:23" ht="14.15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323">
        <v>68.34940871500001</v>
      </c>
      <c r="V20" s="260">
        <v>80.149477698566827</v>
      </c>
      <c r="W20" s="260">
        <v>75.141006406706239</v>
      </c>
    </row>
    <row r="21" spans="1:23" ht="14.15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-1.2314735716470298</v>
      </c>
      <c r="T21" s="292">
        <v>-2.9893813618551071</v>
      </c>
      <c r="U21" s="292">
        <v>-2.9250519052389103</v>
      </c>
      <c r="V21" s="218">
        <v>-2.6276554811294264</v>
      </c>
      <c r="W21" s="218">
        <v>-2.8473516478332197</v>
      </c>
    </row>
    <row r="22" spans="1:23" ht="14.15" customHeight="1">
      <c r="A22" s="17"/>
      <c r="B22" s="90" t="s">
        <v>65</v>
      </c>
      <c r="C22" s="110">
        <v>3.1910893917023238</v>
      </c>
      <c r="D22" s="110">
        <v>2.9942927853072216</v>
      </c>
      <c r="E22" s="110">
        <v>1.8884212156662545</v>
      </c>
      <c r="F22" s="110">
        <v>3.732142238599593</v>
      </c>
      <c r="G22" s="110">
        <v>3.9207731746105519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3.3386461478526663</v>
      </c>
      <c r="N22" s="217">
        <v>4.080867228293104</v>
      </c>
      <c r="O22" s="217">
        <v>3.6942450328851488</v>
      </c>
      <c r="P22" s="217">
        <v>2.595301412830247</v>
      </c>
      <c r="Q22" s="217">
        <v>2.7805675936840455</v>
      </c>
      <c r="R22" s="217">
        <v>3.9689658637434211</v>
      </c>
      <c r="S22" s="217">
        <v>2.8623733304835213</v>
      </c>
      <c r="T22" s="292">
        <v>3.3899923398187677</v>
      </c>
      <c r="U22" s="292">
        <v>3.4091716342894465</v>
      </c>
      <c r="V22" s="218">
        <v>3.4929204733536112</v>
      </c>
      <c r="W22" s="218">
        <v>3.8232026062061957</v>
      </c>
    </row>
    <row r="23" spans="1:23" ht="13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323">
        <v>358</v>
      </c>
      <c r="V23" s="260">
        <v>360</v>
      </c>
      <c r="W23" s="260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</row>
    <row r="25" spans="1:23" ht="13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-0.4036844108339292</v>
      </c>
      <c r="U25" s="257">
        <v>-0.43194029846059123</v>
      </c>
      <c r="V25" s="258">
        <v>-0.50357744415833161</v>
      </c>
      <c r="W25" s="258">
        <v>-0.62684910397814331</v>
      </c>
    </row>
    <row r="26" spans="1:23" ht="13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-8.4723189283664979</v>
      </c>
      <c r="U26" s="257">
        <v>-8.3413980053035779</v>
      </c>
      <c r="V26" s="258">
        <v>-8.8161365518361556</v>
      </c>
      <c r="W26" s="258">
        <v>-8.469521692324177</v>
      </c>
    </row>
    <row r="27" spans="1:23" ht="13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76.271713663709264</v>
      </c>
      <c r="U27" s="257">
        <v>78.642440121495213</v>
      </c>
      <c r="V27" s="258">
        <v>82.506221214166729</v>
      </c>
      <c r="W27" s="258">
        <v>86.169914283738052</v>
      </c>
    </row>
    <row r="28" spans="1:23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61.300489013723123</v>
      </c>
      <c r="U28" s="257">
        <v>65.243495682174895</v>
      </c>
      <c r="V28" s="258">
        <v>71.127506607478239</v>
      </c>
      <c r="W28" s="258">
        <v>74.973172742986876</v>
      </c>
    </row>
    <row r="29" spans="1:23">
      <c r="A29" s="106" t="s">
        <v>83</v>
      </c>
      <c r="B29" s="106" t="s">
        <v>83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93">
        <v>4.1554185841026436</v>
      </c>
      <c r="V29" s="219">
        <v>4.7489006567130287</v>
      </c>
      <c r="W29" s="219">
        <v>1.4412069745444178</v>
      </c>
    </row>
    <row r="30" spans="1:23" ht="10">
      <c r="B30" s="309" t="s">
        <v>55</v>
      </c>
      <c r="C30" s="309"/>
      <c r="D30" s="309"/>
      <c r="E30" s="309"/>
      <c r="F30" s="309"/>
      <c r="G30" s="309"/>
      <c r="H30" s="309"/>
      <c r="I30" s="11"/>
      <c r="J30" s="11"/>
      <c r="K30" s="11"/>
    </row>
    <row r="31" spans="1:23" ht="13" customHeight="1">
      <c r="B31" s="308" t="s">
        <v>60</v>
      </c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23" ht="13" customHeight="1">
      <c r="B32" s="337" t="s">
        <v>84</v>
      </c>
      <c r="C32" s="337"/>
      <c r="D32" s="337"/>
      <c r="E32" s="337"/>
      <c r="F32" s="337"/>
      <c r="G32" s="337"/>
      <c r="H32" s="337"/>
      <c r="I32" s="337"/>
      <c r="J32" s="337"/>
      <c r="K32" s="337"/>
    </row>
    <row r="33" spans="2:11" ht="13" customHeight="1">
      <c r="B33" s="337"/>
      <c r="C33" s="337"/>
      <c r="D33" s="337"/>
      <c r="E33" s="337"/>
      <c r="F33" s="337"/>
      <c r="G33" s="337"/>
      <c r="H33" s="337"/>
      <c r="I33" s="337"/>
      <c r="J33" s="337"/>
      <c r="K33" s="337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="80" zoomScaleNormal="80" workbookViewId="0">
      <pane xSplit="3" ySplit="4" topLeftCell="CR5" activePane="bottomRight" state="frozen"/>
      <selection activeCell="L109" sqref="L109"/>
      <selection pane="topRight" activeCell="L109" sqref="L109"/>
      <selection pane="bottomLeft" activeCell="L109" sqref="L109"/>
      <selection pane="bottomRight" activeCell="CR7" sqref="CR7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3" customFormat="1" ht="57" customHeight="1">
      <c r="A1" s="314"/>
      <c r="B1" s="314"/>
      <c r="C1" s="315"/>
      <c r="D1" s="312">
        <v>2007</v>
      </c>
      <c r="E1" s="312">
        <v>2007</v>
      </c>
      <c r="F1" s="312">
        <v>2007</v>
      </c>
      <c r="G1" s="312">
        <v>2007</v>
      </c>
      <c r="H1" s="312"/>
      <c r="I1" s="312">
        <v>2008</v>
      </c>
      <c r="J1" s="312">
        <v>2008</v>
      </c>
      <c r="K1" s="312">
        <v>2008</v>
      </c>
      <c r="L1" s="312">
        <v>2008</v>
      </c>
      <c r="M1" s="312"/>
      <c r="N1" s="312">
        <v>2009</v>
      </c>
      <c r="O1" s="312">
        <v>2009</v>
      </c>
      <c r="P1" s="312">
        <v>2009</v>
      </c>
      <c r="Q1" s="312">
        <v>2009</v>
      </c>
      <c r="R1" s="312"/>
      <c r="S1" s="312">
        <v>2010</v>
      </c>
      <c r="T1" s="312">
        <v>2010</v>
      </c>
      <c r="U1" s="312">
        <v>2010</v>
      </c>
      <c r="V1" s="312">
        <v>2010</v>
      </c>
      <c r="W1" s="312"/>
      <c r="X1" s="312">
        <v>2011</v>
      </c>
      <c r="Y1" s="312">
        <v>2011</v>
      </c>
      <c r="Z1" s="312">
        <v>2011</v>
      </c>
      <c r="AA1" s="312">
        <v>2011</v>
      </c>
      <c r="AB1" s="312"/>
      <c r="AC1" s="312">
        <v>2012</v>
      </c>
      <c r="AD1" s="312">
        <v>2012</v>
      </c>
      <c r="AE1" s="312">
        <v>2012</v>
      </c>
      <c r="AF1" s="312">
        <v>2012</v>
      </c>
      <c r="AG1" s="312"/>
      <c r="AH1" s="313">
        <v>2013</v>
      </c>
      <c r="AI1" s="313">
        <v>2013</v>
      </c>
      <c r="AJ1" s="313">
        <v>2013</v>
      </c>
      <c r="AK1" s="313">
        <v>2013</v>
      </c>
      <c r="AM1" s="313">
        <v>2014</v>
      </c>
      <c r="AN1" s="313">
        <v>2014</v>
      </c>
      <c r="AO1" s="313">
        <v>2014</v>
      </c>
      <c r="AP1" s="313">
        <v>2014</v>
      </c>
      <c r="AR1" s="313">
        <v>2015</v>
      </c>
      <c r="AS1" s="313">
        <v>2015</v>
      </c>
      <c r="AT1" s="313">
        <v>2015</v>
      </c>
      <c r="AU1" s="313">
        <v>2015</v>
      </c>
      <c r="AW1" s="313">
        <v>2016</v>
      </c>
      <c r="AX1" s="313">
        <v>2016</v>
      </c>
      <c r="AY1" s="313">
        <v>2016</v>
      </c>
      <c r="AZ1" s="313">
        <v>2016</v>
      </c>
      <c r="BB1" s="313">
        <v>2017</v>
      </c>
      <c r="BC1" s="313">
        <v>2017</v>
      </c>
      <c r="BD1" s="313">
        <v>2017</v>
      </c>
      <c r="BE1" s="313">
        <v>2017</v>
      </c>
      <c r="BG1" s="313">
        <v>2018</v>
      </c>
      <c r="BH1" s="313">
        <v>2018</v>
      </c>
      <c r="BI1" s="313">
        <v>2018</v>
      </c>
      <c r="BJ1" s="313">
        <v>2018</v>
      </c>
      <c r="BL1" s="313">
        <v>2019</v>
      </c>
      <c r="BM1" s="313">
        <v>2019</v>
      </c>
      <c r="BN1" s="313">
        <v>2019</v>
      </c>
      <c r="BO1" s="313">
        <v>2019</v>
      </c>
      <c r="BQ1" s="312">
        <v>2020</v>
      </c>
      <c r="BR1" s="312">
        <v>2020</v>
      </c>
      <c r="BS1" s="312">
        <v>2020</v>
      </c>
      <c r="BT1" s="312">
        <v>2020</v>
      </c>
      <c r="BU1" s="312"/>
      <c r="BV1" s="312">
        <v>2021</v>
      </c>
      <c r="BW1" s="312">
        <v>2021</v>
      </c>
      <c r="BX1" s="312">
        <v>2021</v>
      </c>
      <c r="BY1" s="312">
        <v>2021</v>
      </c>
      <c r="BZ1" s="312"/>
      <c r="CA1" s="313">
        <v>2022</v>
      </c>
      <c r="CB1" s="313">
        <v>2022</v>
      </c>
      <c r="CC1" s="313">
        <v>2022</v>
      </c>
      <c r="CD1" s="313">
        <v>2022</v>
      </c>
      <c r="CF1" s="313">
        <v>2023</v>
      </c>
      <c r="CG1" s="313">
        <v>2023</v>
      </c>
      <c r="CH1" s="313">
        <v>2023</v>
      </c>
      <c r="CI1" s="313">
        <v>2023</v>
      </c>
      <c r="CK1" s="313">
        <v>2024</v>
      </c>
      <c r="CL1" s="313">
        <v>2024</v>
      </c>
      <c r="CM1" s="313">
        <v>2024</v>
      </c>
      <c r="CN1" s="313">
        <v>2024</v>
      </c>
      <c r="CP1" s="313">
        <v>2025</v>
      </c>
      <c r="CQ1" s="313">
        <v>2025</v>
      </c>
      <c r="CR1" s="313">
        <v>2025</v>
      </c>
      <c r="CS1" s="313">
        <v>2025</v>
      </c>
      <c r="CU1" s="313">
        <v>2026</v>
      </c>
      <c r="CV1" s="313">
        <v>2026</v>
      </c>
      <c r="CW1" s="313">
        <v>2026</v>
      </c>
      <c r="CX1" s="313">
        <v>2026</v>
      </c>
      <c r="CZ1" s="313">
        <v>2027</v>
      </c>
      <c r="DA1" s="313">
        <v>2027</v>
      </c>
      <c r="DB1" s="313">
        <v>2027</v>
      </c>
      <c r="DC1" s="313">
        <v>2027</v>
      </c>
    </row>
    <row r="2" spans="1:108" s="313" customFormat="1" ht="13.5" thickBot="1">
      <c r="A2" s="314"/>
      <c r="B2" s="314"/>
      <c r="C2" s="315"/>
      <c r="D2" s="313" t="s">
        <v>79</v>
      </c>
      <c r="E2" s="313" t="s">
        <v>80</v>
      </c>
      <c r="F2" s="313" t="s">
        <v>81</v>
      </c>
      <c r="G2" s="313" t="s">
        <v>82</v>
      </c>
      <c r="H2" s="312">
        <v>2007</v>
      </c>
      <c r="I2" s="313" t="s">
        <v>79</v>
      </c>
      <c r="J2" s="313" t="s">
        <v>80</v>
      </c>
      <c r="K2" s="313" t="s">
        <v>81</v>
      </c>
      <c r="L2" s="313" t="s">
        <v>82</v>
      </c>
      <c r="M2" s="312">
        <f>H2+1</f>
        <v>2008</v>
      </c>
      <c r="N2" s="313" t="s">
        <v>79</v>
      </c>
      <c r="O2" s="313" t="s">
        <v>80</v>
      </c>
      <c r="P2" s="313" t="s">
        <v>81</v>
      </c>
      <c r="Q2" s="313" t="s">
        <v>82</v>
      </c>
      <c r="R2" s="312">
        <f>M2+1</f>
        <v>2009</v>
      </c>
      <c r="S2" s="313" t="s">
        <v>79</v>
      </c>
      <c r="T2" s="313" t="s">
        <v>80</v>
      </c>
      <c r="U2" s="313" t="s">
        <v>81</v>
      </c>
      <c r="V2" s="313" t="s">
        <v>82</v>
      </c>
      <c r="W2" s="312">
        <f>R2+1</f>
        <v>2010</v>
      </c>
      <c r="X2" s="313" t="s">
        <v>79</v>
      </c>
      <c r="Y2" s="313" t="s">
        <v>80</v>
      </c>
      <c r="Z2" s="313" t="s">
        <v>81</v>
      </c>
      <c r="AA2" s="313" t="s">
        <v>82</v>
      </c>
      <c r="AB2" s="312">
        <f>W2+1</f>
        <v>2011</v>
      </c>
      <c r="AC2" s="313" t="s">
        <v>79</v>
      </c>
      <c r="AD2" s="313" t="s">
        <v>80</v>
      </c>
      <c r="AE2" s="313" t="s">
        <v>81</v>
      </c>
      <c r="AF2" s="313" t="s">
        <v>82</v>
      </c>
      <c r="AG2" s="312">
        <f>AB2+1</f>
        <v>2012</v>
      </c>
      <c r="AH2" s="313" t="s">
        <v>79</v>
      </c>
      <c r="AI2" s="313" t="s">
        <v>80</v>
      </c>
      <c r="AJ2" s="313" t="s">
        <v>81</v>
      </c>
      <c r="AK2" s="313" t="s">
        <v>82</v>
      </c>
      <c r="AL2" s="312">
        <f>AG2+1</f>
        <v>2013</v>
      </c>
      <c r="AM2" s="313" t="s">
        <v>79</v>
      </c>
      <c r="AN2" s="313" t="s">
        <v>80</v>
      </c>
      <c r="AO2" s="313" t="s">
        <v>81</v>
      </c>
      <c r="AP2" s="313" t="s">
        <v>82</v>
      </c>
      <c r="AQ2" s="312">
        <f>AL2+1</f>
        <v>2014</v>
      </c>
      <c r="AR2" s="313" t="s">
        <v>79</v>
      </c>
      <c r="AS2" s="313" t="s">
        <v>80</v>
      </c>
      <c r="AT2" s="313" t="s">
        <v>81</v>
      </c>
      <c r="AU2" s="313" t="s">
        <v>82</v>
      </c>
      <c r="AV2" s="312">
        <f>AQ2+1</f>
        <v>2015</v>
      </c>
      <c r="AW2" s="313" t="s">
        <v>79</v>
      </c>
      <c r="AX2" s="313" t="s">
        <v>80</v>
      </c>
      <c r="AY2" s="313" t="s">
        <v>81</v>
      </c>
      <c r="AZ2" s="313" t="s">
        <v>82</v>
      </c>
      <c r="BA2" s="312">
        <f>AV2+1</f>
        <v>2016</v>
      </c>
      <c r="BB2" s="313" t="s">
        <v>79</v>
      </c>
      <c r="BC2" s="313" t="s">
        <v>80</v>
      </c>
      <c r="BD2" s="313" t="s">
        <v>81</v>
      </c>
      <c r="BE2" s="313" t="s">
        <v>82</v>
      </c>
      <c r="BF2" s="312">
        <f>BA2+1</f>
        <v>2017</v>
      </c>
      <c r="BG2" s="313" t="s">
        <v>79</v>
      </c>
      <c r="BH2" s="313" t="s">
        <v>80</v>
      </c>
      <c r="BI2" s="313" t="s">
        <v>81</v>
      </c>
      <c r="BJ2" s="313" t="s">
        <v>82</v>
      </c>
      <c r="BK2" s="312">
        <f>BF2+1</f>
        <v>2018</v>
      </c>
      <c r="BL2" s="313" t="s">
        <v>79</v>
      </c>
      <c r="BM2" s="313" t="s">
        <v>80</v>
      </c>
      <c r="BN2" s="313" t="s">
        <v>81</v>
      </c>
      <c r="BO2" s="313" t="s">
        <v>82</v>
      </c>
      <c r="BP2" s="312">
        <f>BK2+1</f>
        <v>2019</v>
      </c>
      <c r="BQ2" s="313" t="s">
        <v>79</v>
      </c>
      <c r="BR2" s="313" t="s">
        <v>80</v>
      </c>
      <c r="BS2" s="313" t="s">
        <v>81</v>
      </c>
      <c r="BT2" s="313" t="s">
        <v>82</v>
      </c>
      <c r="BU2" s="312">
        <v>2020</v>
      </c>
      <c r="BV2" s="313" t="s">
        <v>79</v>
      </c>
      <c r="BW2" s="313" t="s">
        <v>80</v>
      </c>
      <c r="BX2" s="313" t="s">
        <v>81</v>
      </c>
      <c r="BY2" s="313" t="s">
        <v>82</v>
      </c>
      <c r="BZ2" s="312">
        <v>2021</v>
      </c>
      <c r="CA2" s="313" t="s">
        <v>79</v>
      </c>
      <c r="CB2" s="313" t="s">
        <v>80</v>
      </c>
      <c r="CC2" s="313" t="s">
        <v>81</v>
      </c>
      <c r="CD2" s="313" t="s">
        <v>82</v>
      </c>
      <c r="CE2" s="312">
        <v>2022</v>
      </c>
      <c r="CF2" s="313" t="s">
        <v>79</v>
      </c>
      <c r="CG2" s="313" t="s">
        <v>80</v>
      </c>
      <c r="CH2" s="313" t="s">
        <v>81</v>
      </c>
      <c r="CI2" s="313" t="s">
        <v>82</v>
      </c>
      <c r="CJ2" s="312">
        <v>2023</v>
      </c>
      <c r="CK2" s="313" t="s">
        <v>79</v>
      </c>
      <c r="CL2" s="313" t="s">
        <v>80</v>
      </c>
      <c r="CM2" s="313" t="s">
        <v>81</v>
      </c>
      <c r="CN2" s="313" t="s">
        <v>82</v>
      </c>
      <c r="CO2" s="312">
        <v>2024</v>
      </c>
      <c r="CP2" s="313" t="s">
        <v>79</v>
      </c>
      <c r="CQ2" s="313" t="s">
        <v>80</v>
      </c>
      <c r="CR2" s="313" t="s">
        <v>81</v>
      </c>
      <c r="CS2" s="313" t="s">
        <v>82</v>
      </c>
      <c r="CT2" s="312">
        <v>2025</v>
      </c>
      <c r="CU2" s="313" t="s">
        <v>79</v>
      </c>
      <c r="CV2" s="313" t="s">
        <v>80</v>
      </c>
      <c r="CW2" s="313" t="s">
        <v>81</v>
      </c>
      <c r="CX2" s="313" t="s">
        <v>82</v>
      </c>
      <c r="CY2" s="312">
        <v>2026</v>
      </c>
      <c r="CZ2" s="313" t="s">
        <v>79</v>
      </c>
      <c r="DA2" s="313" t="s">
        <v>80</v>
      </c>
      <c r="DB2" s="313" t="s">
        <v>81</v>
      </c>
      <c r="DC2" s="313" t="s">
        <v>82</v>
      </c>
      <c r="DD2" s="312">
        <v>2027</v>
      </c>
    </row>
    <row r="3" spans="1:108">
      <c r="B3" s="285"/>
      <c r="C3" s="286"/>
      <c r="D3" s="343"/>
      <c r="E3" s="344"/>
      <c r="F3" s="344"/>
      <c r="G3" s="344"/>
      <c r="H3" s="297">
        <v>2007</v>
      </c>
      <c r="I3" s="343"/>
      <c r="J3" s="344"/>
      <c r="K3" s="344"/>
      <c r="L3" s="344"/>
      <c r="M3" s="297" t="s">
        <v>0</v>
      </c>
      <c r="N3" s="343"/>
      <c r="O3" s="344"/>
      <c r="P3" s="344"/>
      <c r="Q3" s="344"/>
      <c r="R3" s="297">
        <v>2009</v>
      </c>
      <c r="S3" s="343"/>
      <c r="T3" s="344"/>
      <c r="U3" s="344"/>
      <c r="V3" s="344"/>
      <c r="W3" s="297">
        <v>2010</v>
      </c>
      <c r="X3" s="343"/>
      <c r="Y3" s="344"/>
      <c r="Z3" s="344"/>
      <c r="AA3" s="344"/>
      <c r="AB3" s="297">
        <v>2011</v>
      </c>
      <c r="AC3" s="343"/>
      <c r="AD3" s="344"/>
      <c r="AE3" s="344"/>
      <c r="AF3" s="344"/>
      <c r="AG3" s="297">
        <v>2012</v>
      </c>
      <c r="AH3" s="343"/>
      <c r="AI3" s="344"/>
      <c r="AJ3" s="344"/>
      <c r="AK3" s="344"/>
      <c r="AL3" s="297">
        <v>2013</v>
      </c>
      <c r="AM3" s="343"/>
      <c r="AN3" s="344"/>
      <c r="AO3" s="344"/>
      <c r="AP3" s="344"/>
      <c r="AQ3" s="297">
        <v>2014</v>
      </c>
      <c r="AR3" s="343"/>
      <c r="AS3" s="344"/>
      <c r="AT3" s="344"/>
      <c r="AU3" s="344"/>
      <c r="AV3" s="297">
        <v>2015</v>
      </c>
      <c r="AW3" s="343"/>
      <c r="AX3" s="344"/>
      <c r="AY3" s="344"/>
      <c r="AZ3" s="344"/>
      <c r="BA3" s="297">
        <v>2016</v>
      </c>
      <c r="BB3" s="343"/>
      <c r="BC3" s="344"/>
      <c r="BD3" s="344"/>
      <c r="BE3" s="344"/>
      <c r="BF3" s="297">
        <v>2017</v>
      </c>
      <c r="BG3" s="343"/>
      <c r="BH3" s="344"/>
      <c r="BI3" s="344"/>
      <c r="BJ3" s="344"/>
      <c r="BK3" s="297">
        <v>2018</v>
      </c>
      <c r="BL3" s="343"/>
      <c r="BM3" s="344"/>
      <c r="BN3" s="344"/>
      <c r="BO3" s="344"/>
      <c r="BP3" s="297">
        <v>2019</v>
      </c>
      <c r="BQ3" s="343"/>
      <c r="BR3" s="344"/>
      <c r="BS3" s="344"/>
      <c r="BT3" s="344"/>
      <c r="BU3" s="297">
        <v>2020</v>
      </c>
      <c r="BV3" s="343"/>
      <c r="BW3" s="344"/>
      <c r="BX3" s="344"/>
      <c r="BY3" s="344"/>
      <c r="BZ3" s="297">
        <v>2021</v>
      </c>
      <c r="CA3" s="343"/>
      <c r="CB3" s="344"/>
      <c r="CC3" s="344"/>
      <c r="CD3" s="344"/>
      <c r="CE3" s="297">
        <v>2022</v>
      </c>
      <c r="CF3" s="343"/>
      <c r="CG3" s="344"/>
      <c r="CH3" s="344"/>
      <c r="CI3" s="344"/>
      <c r="CJ3" s="297">
        <v>2023</v>
      </c>
      <c r="CK3" s="343"/>
      <c r="CL3" s="344"/>
      <c r="CM3" s="344"/>
      <c r="CN3" s="344"/>
      <c r="CO3" s="297">
        <v>2024</v>
      </c>
      <c r="CP3" s="343"/>
      <c r="CQ3" s="344"/>
      <c r="CR3" s="344"/>
      <c r="CS3" s="344"/>
      <c r="CT3" s="297" t="s">
        <v>76</v>
      </c>
      <c r="CU3" s="343"/>
      <c r="CV3" s="344"/>
      <c r="CW3" s="344"/>
      <c r="CX3" s="344"/>
      <c r="CY3" s="297" t="s">
        <v>77</v>
      </c>
      <c r="CZ3" s="343"/>
      <c r="DA3" s="344"/>
      <c r="DB3" s="344"/>
      <c r="DC3" s="344"/>
      <c r="DD3" s="297" t="s">
        <v>87</v>
      </c>
    </row>
    <row r="4" spans="1:108" ht="13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  <c r="CZ4" s="299" t="s">
        <v>1</v>
      </c>
      <c r="DA4" s="299" t="s">
        <v>2</v>
      </c>
      <c r="DB4" s="299" t="s">
        <v>3</v>
      </c>
      <c r="DC4" s="299" t="s">
        <v>4</v>
      </c>
      <c r="DD4" s="298" t="s">
        <v>5</v>
      </c>
    </row>
    <row r="5" spans="1:108" ht="13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25"/>
      <c r="CS5" s="289"/>
      <c r="CT5" s="290"/>
      <c r="CU5" s="25"/>
      <c r="CV5" s="136"/>
      <c r="CW5" s="136"/>
      <c r="CX5" s="26"/>
      <c r="CY5" s="27"/>
      <c r="CZ5" s="136"/>
      <c r="DA5" s="136"/>
      <c r="DB5" s="136"/>
      <c r="DC5" s="26"/>
      <c r="DD5" s="27"/>
    </row>
    <row r="6" spans="1:108" ht="13" customHeight="1">
      <c r="B6" s="28" t="s">
        <v>6</v>
      </c>
      <c r="C6" s="29" t="s">
        <v>7</v>
      </c>
      <c r="D6" s="145">
        <v>5.114285931177931</v>
      </c>
      <c r="E6" s="145">
        <v>6.5518814846653228</v>
      </c>
      <c r="F6" s="145">
        <v>5.8871992879066193</v>
      </c>
      <c r="G6" s="145">
        <v>6.2312464184751226</v>
      </c>
      <c r="H6" s="175">
        <v>6.0698951027909676</v>
      </c>
      <c r="I6" s="145">
        <v>5.6125562494177439</v>
      </c>
      <c r="J6" s="145">
        <v>5.9623667941465675</v>
      </c>
      <c r="K6" s="145">
        <v>6.5755893352788641</v>
      </c>
      <c r="L6" s="145">
        <v>1.0418145369309295</v>
      </c>
      <c r="M6" s="175">
        <v>5.0941770834585176</v>
      </c>
      <c r="N6" s="145">
        <v>-1.6482528342167124</v>
      </c>
      <c r="O6" s="145">
        <v>-1.830204575142802</v>
      </c>
      <c r="P6" s="145">
        <v>-1.1466061158041829</v>
      </c>
      <c r="Q6" s="145">
        <v>5.3774774527810543</v>
      </c>
      <c r="R6" s="175">
        <v>-0.12581412976262474</v>
      </c>
      <c r="S6" s="145">
        <v>9.1146240717294713</v>
      </c>
      <c r="T6" s="145">
        <v>8.5103419648367549</v>
      </c>
      <c r="U6" s="145">
        <v>6.9630365964714391</v>
      </c>
      <c r="V6" s="145">
        <v>5.7664217436489862</v>
      </c>
      <c r="W6" s="175">
        <v>7.5282491203301882</v>
      </c>
      <c r="X6" s="145">
        <v>5.0178795810851051</v>
      </c>
      <c r="Y6" s="145">
        <v>4.7449168346584081</v>
      </c>
      <c r="Z6" s="145">
        <v>3.59873634444281</v>
      </c>
      <c r="AA6" s="145">
        <v>3.0838250449488624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 ca="1"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 ca="1"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 ca="1"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 ca="1">IFERROR(HLOOKUP(CI1,'Brasil - Anual'!2:6,5,FALSE),HLOOKUP(CI1&amp;"P",'Brasil - Anual'!2:6,5,FALSE))</f>
        <v>3.2416517981320281</v>
      </c>
      <c r="CK6" s="145">
        <v>2.4603678711410781</v>
      </c>
      <c r="CL6" s="145">
        <v>3.4711079252089716</v>
      </c>
      <c r="CM6" s="145">
        <v>4.1365896567110871</v>
      </c>
      <c r="CN6" s="145">
        <v>3.580004723913488</v>
      </c>
      <c r="CO6" s="175">
        <f ca="1">IFERROR(HLOOKUP(CN1,'Brasil - Anual'!2:6,5,FALSE),HLOOKUP(CN1&amp;"P",'Brasil - Anual'!2:6,5,FALSE))</f>
        <v>3.4193154677671478</v>
      </c>
      <c r="CP6" s="145">
        <v>3.1489221531017852</v>
      </c>
      <c r="CQ6" s="145">
        <v>2.3598075946817954</v>
      </c>
      <c r="CR6" s="145">
        <v>1.8236577305046131</v>
      </c>
      <c r="CS6" s="264">
        <v>1.8433123776042892</v>
      </c>
      <c r="CT6" s="324">
        <f ca="1">IFERROR(HLOOKUP(CS1,'Brasil - Anual'!2:6,5,FALSE),HLOOKUP(CS1&amp;"P",'Brasil - Anual'!2:6,5,FALSE))</f>
        <v>2.2857411131985694</v>
      </c>
      <c r="CU6" s="331">
        <v>1.8399999999999972</v>
      </c>
      <c r="CV6" s="137">
        <v>1.9400000000000084</v>
      </c>
      <c r="CW6" s="137">
        <v>1.8699999999999939</v>
      </c>
      <c r="CX6" s="135">
        <v>1.7500000000000071</v>
      </c>
      <c r="CY6" s="31">
        <f ca="1">IFERROR(HLOOKUP(CX1,'Brasil - Anual'!2:6,5,FALSE),HLOOKUP(CX1&amp;"P",'Brasil - Anual'!2:6,5,FALSE))</f>
        <v>1.8504312059998362</v>
      </c>
      <c r="CZ6" s="137">
        <v>1.0000000000000009</v>
      </c>
      <c r="DA6" s="137">
        <v>1.8999999999999906</v>
      </c>
      <c r="DB6" s="137">
        <v>1.8000000000000016</v>
      </c>
      <c r="DC6" s="135">
        <v>2.0000000000000018</v>
      </c>
      <c r="DD6" s="31">
        <f ca="1">IFERROR(HLOOKUP(DC1,'Brasil - Anual'!2:6,5,FALSE),HLOOKUP(DC1&amp;"P",'Brasil - Anual'!2:6,5,FALSE))</f>
        <v>1.678230679589432</v>
      </c>
    </row>
    <row r="7" spans="1:108" ht="13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154"/>
      <c r="CT7" s="330"/>
      <c r="CU7" s="155"/>
      <c r="CV7" s="138"/>
      <c r="CW7" s="138"/>
      <c r="CX7" s="34"/>
      <c r="CY7" s="167"/>
      <c r="CZ7" s="138"/>
      <c r="DA7" s="138"/>
      <c r="DB7" s="138"/>
      <c r="DC7" s="34"/>
      <c r="DD7" s="167"/>
    </row>
    <row r="8" spans="1:108" ht="13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145">
        <v>0.60102784866544745</v>
      </c>
      <c r="CT8" s="324">
        <v>4.2643475811562581</v>
      </c>
      <c r="CU8" s="331">
        <v>1.9213079590290283</v>
      </c>
      <c r="CV8" s="137">
        <v>1.4185882237563119</v>
      </c>
      <c r="CW8" s="137">
        <v>0.56582298495799765</v>
      </c>
      <c r="CX8" s="135">
        <v>1.2384564708083801</v>
      </c>
      <c r="CY8" s="31">
        <v>5.2394273356845433</v>
      </c>
      <c r="CZ8" s="137">
        <v>1.2647634889708659</v>
      </c>
      <c r="DA8" s="137">
        <v>1.167088312386233</v>
      </c>
      <c r="DB8" s="137">
        <v>0.52068455736800079</v>
      </c>
      <c r="DC8" s="135">
        <v>1.3064352091891829</v>
      </c>
      <c r="DD8" s="31">
        <v>4.3254038541016948</v>
      </c>
    </row>
    <row r="9" spans="1:108" ht="13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112">
        <v>-0.107840366278944</v>
      </c>
      <c r="CT9" s="325">
        <v>-1.0608511181423363</v>
      </c>
      <c r="CU9" s="112">
        <v>0.19293593144364962</v>
      </c>
      <c r="CV9" s="221">
        <v>3.1078636307848795</v>
      </c>
      <c r="CW9" s="221">
        <v>0.91341720891133793</v>
      </c>
      <c r="CX9" s="220">
        <v>1.4137730097914414</v>
      </c>
      <c r="CY9" s="208">
        <v>5.7242820676344452</v>
      </c>
      <c r="CZ9" s="221">
        <v>0.70223000246785183</v>
      </c>
      <c r="DA9" s="221">
        <v>0.93502771798303908</v>
      </c>
      <c r="DB9" s="221">
        <v>0.63686864080791938</v>
      </c>
      <c r="DC9" s="220">
        <v>1.4548636020456973</v>
      </c>
      <c r="DD9" s="208">
        <v>3.7793582798831382</v>
      </c>
    </row>
    <row r="10" spans="1:108" ht="13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153"/>
      <c r="CT10" s="326"/>
      <c r="CU10" s="332"/>
      <c r="CV10" s="141"/>
      <c r="CW10" s="141"/>
      <c r="CX10" s="39"/>
      <c r="CY10" s="40"/>
      <c r="CZ10" s="141"/>
      <c r="DA10" s="141"/>
      <c r="DB10" s="141"/>
      <c r="DC10" s="39"/>
      <c r="DD10" s="40"/>
    </row>
    <row r="11" spans="1:108" ht="13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152">
        <v>5.4027151254480295</v>
      </c>
      <c r="CT11" s="327">
        <v>5.5908989631918269</v>
      </c>
      <c r="CU11" s="333">
        <v>5.2608215053763434</v>
      </c>
      <c r="CV11" s="139">
        <v>5.044999999999999</v>
      </c>
      <c r="CW11" s="139">
        <v>5.089999999999999</v>
      </c>
      <c r="CX11" s="30">
        <v>5.1349999999999989</v>
      </c>
      <c r="CY11" s="42">
        <v>5.1327053763440844</v>
      </c>
      <c r="CZ11" s="139">
        <v>5.1833333333333336</v>
      </c>
      <c r="DA11" s="139">
        <v>5.2333333333333334</v>
      </c>
      <c r="DB11" s="139">
        <v>5.2833333333333341</v>
      </c>
      <c r="DC11" s="30">
        <v>5.333333333333333</v>
      </c>
      <c r="DD11" s="42">
        <v>5.2583333333333329</v>
      </c>
    </row>
    <row r="12" spans="1:108" s="3" customFormat="1" ht="13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146">
        <f t="shared" si="6"/>
        <v>-7.5244553145838005</v>
      </c>
      <c r="CT12" s="328">
        <f t="shared" si="6"/>
        <v>3.735989362782699</v>
      </c>
      <c r="CU12" s="334">
        <f>(CU11/CP11-1)*100</f>
        <v>-10.052927139339573</v>
      </c>
      <c r="CV12" s="140">
        <f t="shared" ref="CV12:CY12" si="7">(CV11/CQ11-1)*100</f>
        <v>-10.982523108524189</v>
      </c>
      <c r="CW12" s="140">
        <f t="shared" si="7"/>
        <v>-6.5138629037856504</v>
      </c>
      <c r="CX12" s="37">
        <f t="shared" si="7"/>
        <v>-4.9551960307333438</v>
      </c>
      <c r="CY12" s="46">
        <f t="shared" si="7"/>
        <v>-8.1953472932403173</v>
      </c>
      <c r="CZ12" s="140">
        <f>(CZ11/CU11-1)*100</f>
        <v>-1.4729291226440622</v>
      </c>
      <c r="DA12" s="140">
        <f t="shared" ref="DA12" si="8">(DA11/CV11-1)*100</f>
        <v>3.7330690452593629</v>
      </c>
      <c r="DB12" s="140">
        <f t="shared" ref="DB12" si="9">(DB11/CW11-1)*100</f>
        <v>3.798297314996768</v>
      </c>
      <c r="DC12" s="37">
        <f t="shared" ref="DC12" si="10">(DC11/CX11-1)*100</f>
        <v>3.8623823433950211</v>
      </c>
      <c r="DD12" s="46">
        <f t="shared" ref="DD12" si="11">(DD11/CY11-1)*100</f>
        <v>2.4475972762483034</v>
      </c>
    </row>
    <row r="13" spans="1:108" ht="13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153"/>
      <c r="CT13" s="326"/>
      <c r="CU13" s="332"/>
      <c r="CV13" s="141"/>
      <c r="CW13" s="141"/>
      <c r="CX13" s="39"/>
      <c r="CY13" s="40"/>
      <c r="CZ13" s="141"/>
      <c r="DA13" s="141"/>
      <c r="DB13" s="141"/>
      <c r="DC13" s="39"/>
      <c r="DD13" s="40"/>
    </row>
    <row r="14" spans="1:108" ht="13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146">
        <v>15</v>
      </c>
      <c r="CT14" s="328">
        <f>CS14</f>
        <v>15</v>
      </c>
      <c r="CU14" s="146">
        <v>14.75</v>
      </c>
      <c r="CV14" s="140">
        <v>14.25</v>
      </c>
      <c r="CW14" s="140">
        <v>13.25</v>
      </c>
      <c r="CX14" s="37">
        <v>13.25</v>
      </c>
      <c r="CY14" s="46">
        <f>CX14</f>
        <v>13.25</v>
      </c>
      <c r="CZ14" s="140">
        <v>13.25</v>
      </c>
      <c r="DA14" s="140">
        <v>12.75</v>
      </c>
      <c r="DB14" s="140">
        <v>12.25</v>
      </c>
      <c r="DC14" s="37">
        <v>12.25</v>
      </c>
      <c r="DD14" s="46">
        <f>DC14</f>
        <v>12.25</v>
      </c>
    </row>
    <row r="15" spans="1:108" ht="13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146">
        <v>15</v>
      </c>
      <c r="CT15" s="328">
        <v>14.5625</v>
      </c>
      <c r="CU15" s="334">
        <v>14.916666666666666</v>
      </c>
      <c r="CV15" s="140">
        <v>14.416666666666666</v>
      </c>
      <c r="CW15" s="140">
        <v>13.75</v>
      </c>
      <c r="CX15" s="140">
        <v>13.25</v>
      </c>
      <c r="CY15" s="46">
        <v>13.25</v>
      </c>
      <c r="CZ15" s="140">
        <v>14.916666666666666</v>
      </c>
      <c r="DA15" s="140">
        <v>14.416666666666666</v>
      </c>
      <c r="DB15" s="140">
        <v>13.75</v>
      </c>
      <c r="DC15" s="140">
        <v>13.25</v>
      </c>
      <c r="DD15" s="46">
        <v>13.25</v>
      </c>
    </row>
    <row r="16" spans="1:108" ht="13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319"/>
      <c r="CT16" s="329"/>
      <c r="CU16" s="319"/>
      <c r="CV16" s="142"/>
      <c r="CW16" s="142"/>
      <c r="CX16" s="50"/>
      <c r="CY16" s="51"/>
      <c r="CZ16" s="142"/>
      <c r="DA16" s="142"/>
      <c r="DB16" s="142"/>
      <c r="DC16" s="50"/>
      <c r="DD16" s="51"/>
    </row>
    <row r="18" spans="94:99" ht="13" customHeight="1">
      <c r="CQ18" s="316"/>
      <c r="CU18" s="317"/>
    </row>
    <row r="19" spans="94:99" ht="13" customHeight="1">
      <c r="CP19" s="316"/>
    </row>
  </sheetData>
  <sheetProtection deleteColumns="0"/>
  <mergeCells count="21"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  <mergeCell ref="D3:G3"/>
    <mergeCell ref="I3:L3"/>
    <mergeCell ref="N3:Q3"/>
    <mergeCell ref="S3:V3"/>
    <mergeCell ref="X3:AA3"/>
    <mergeCell ref="AC3:AF3"/>
    <mergeCell ref="AR3:AU3"/>
    <mergeCell ref="CF3:CI3"/>
    <mergeCell ref="BG3:BJ3"/>
    <mergeCell ref="BV3:BY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ignoredErrors>
    <ignoredError sqref="CT6 CT14 CO6:CO7 CY6:CY7 CO10 CY10 CO12:CO14 CY12:CY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71" activePane="bottomLeft" state="frozen"/>
      <selection pane="bottomLeft" activeCell="C377" sqref="C377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52" t="s">
        <v>8</v>
      </c>
      <c r="C2" s="346"/>
      <c r="D2" s="346"/>
      <c r="E2" s="353"/>
      <c r="F2" s="354" t="s">
        <v>15</v>
      </c>
      <c r="G2" s="346"/>
      <c r="H2" s="346"/>
      <c r="I2" s="353"/>
      <c r="J2" s="345" t="s">
        <v>16</v>
      </c>
      <c r="K2" s="346"/>
      <c r="L2" s="347"/>
    </row>
    <row r="3" spans="1:12" ht="14.25" customHeight="1">
      <c r="A3" s="273"/>
      <c r="B3" s="355" t="s">
        <v>17</v>
      </c>
      <c r="C3" s="356"/>
      <c r="D3" s="357" t="s">
        <v>18</v>
      </c>
      <c r="E3" s="356"/>
      <c r="F3" s="349" t="s">
        <v>19</v>
      </c>
      <c r="G3" s="351"/>
      <c r="H3" s="349" t="s">
        <v>56</v>
      </c>
      <c r="I3" s="351"/>
      <c r="J3" s="348" t="s">
        <v>20</v>
      </c>
      <c r="K3" s="349"/>
      <c r="L3" s="350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400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0">
        <f t="shared" si="29"/>
        <v>1.0846751017392631E-2</v>
      </c>
      <c r="I367" s="125">
        <v>6.1712851199999994</v>
      </c>
      <c r="J367" s="311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0">
        <f t="shared" si="29"/>
        <v>4.1408295846165677E-2</v>
      </c>
      <c r="I368" s="125">
        <v>6.4268275199999998</v>
      </c>
      <c r="J368" s="311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0">
        <f t="shared" si="29"/>
        <v>1.0452132065308595E-2</v>
      </c>
      <c r="I369" s="125">
        <v>6.49400157</v>
      </c>
      <c r="J369" s="311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0">
        <f t="shared" si="29"/>
        <v>-1.4114068038329597E-2</v>
      </c>
      <c r="I370" s="125">
        <v>6.4023447900000008</v>
      </c>
      <c r="J370" s="311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0.14899999999999999</v>
      </c>
      <c r="L372" s="227">
        <f t="shared" si="33"/>
        <v>1.1641575009651461E-2</v>
      </c>
    </row>
    <row r="373" spans="1:1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-1.6179201711912339E-2</v>
      </c>
      <c r="I373" s="134">
        <v>6.2424880000000007</v>
      </c>
      <c r="J373" s="172">
        <v>0.15</v>
      </c>
      <c r="K373" s="226">
        <v>0.14899999999999999</v>
      </c>
      <c r="L373" s="227">
        <f t="shared" si="33"/>
        <v>1.1641575009651461E-2</v>
      </c>
    </row>
    <row r="374" spans="1:12">
      <c r="A374" s="186">
        <f t="shared" si="31"/>
        <v>45931</v>
      </c>
      <c r="B374" s="131">
        <v>8.995714126531773E-4</v>
      </c>
      <c r="C374" s="55">
        <v>4.6807071299953318E-2</v>
      </c>
      <c r="D374" s="132">
        <v>-3.5989595777917716E-3</v>
      </c>
      <c r="E374" s="133">
        <v>9.032490772502566E-3</v>
      </c>
      <c r="F374" s="133">
        <f t="shared" si="32"/>
        <v>1.0639097744360893E-2</v>
      </c>
      <c r="G374" s="134">
        <v>5.3765999999999998</v>
      </c>
      <c r="H374" s="150">
        <f t="shared" si="29"/>
        <v>-6.3283389571595627E-3</v>
      </c>
      <c r="I374" s="134">
        <v>6.2029834199999998</v>
      </c>
      <c r="J374" s="172">
        <v>0.15</v>
      </c>
      <c r="K374" s="226">
        <v>0.14899999999999999</v>
      </c>
      <c r="L374" s="227">
        <f t="shared" si="33"/>
        <v>1.1641575009651461E-2</v>
      </c>
    </row>
    <row r="375" spans="1:12">
      <c r="A375" s="186">
        <f t="shared" si="31"/>
        <v>45962</v>
      </c>
      <c r="B375" s="131">
        <v>1.8002411182673761E-3</v>
      </c>
      <c r="C375" s="55">
        <v>4.4617817397791804E-2</v>
      </c>
      <c r="D375" s="132">
        <v>2.7051263206736564E-3</v>
      </c>
      <c r="E375" s="133">
        <v>-1.1728932610273191E-3</v>
      </c>
      <c r="F375" s="133">
        <f t="shared" si="32"/>
        <v>-7.7186325930885813E-3</v>
      </c>
      <c r="G375" s="134">
        <v>5.3350999999999997</v>
      </c>
      <c r="H375" s="150">
        <f t="shared" si="29"/>
        <v>-2.4721072041814507E-3</v>
      </c>
      <c r="I375" s="134">
        <v>6.1876489799999996</v>
      </c>
      <c r="J375" s="172">
        <v>0.15</v>
      </c>
      <c r="K375" s="226">
        <v>0.14899999999999999</v>
      </c>
      <c r="L375" s="227">
        <f t="shared" si="33"/>
        <v>1.1641575009651461E-2</v>
      </c>
    </row>
    <row r="376" spans="1:12" ht="13.5" thickBot="1">
      <c r="A376" s="239">
        <f t="shared" si="31"/>
        <v>45992</v>
      </c>
      <c r="B376" s="240">
        <v>3.2999319685482753E-3</v>
      </c>
      <c r="C376" s="241">
        <v>4.2643475811562581E-2</v>
      </c>
      <c r="D376" s="242">
        <v>-1.7499288351718878E-4</v>
      </c>
      <c r="E376" s="243">
        <v>-1.0608511181423363E-2</v>
      </c>
      <c r="F376" s="243">
        <f t="shared" si="32"/>
        <v>2.6203819984630172E-2</v>
      </c>
      <c r="G376" s="244">
        <v>5.4748999999999999</v>
      </c>
      <c r="H376" s="245">
        <f t="shared" si="29"/>
        <v>3.929902306772437E-2</v>
      </c>
      <c r="I376" s="244">
        <v>6.4308175400000005</v>
      </c>
      <c r="J376" s="246">
        <v>0.15</v>
      </c>
      <c r="K376" s="246">
        <v>0.14899999999999999</v>
      </c>
      <c r="L376" s="247">
        <f t="shared" si="33"/>
        <v>1.1641575009651461E-2</v>
      </c>
    </row>
    <row r="377" spans="1:12" ht="13.5" thickTop="1">
      <c r="A377" s="184">
        <f t="shared" si="31"/>
        <v>46023</v>
      </c>
      <c r="B377" s="126">
        <v>3.2998842406553042E-3</v>
      </c>
      <c r="C377" s="122">
        <v>4.441313524169499E-2</v>
      </c>
      <c r="D377" s="123">
        <v>4.0718106702506418E-3</v>
      </c>
      <c r="E377" s="124">
        <v>-9.254908108304094E-3</v>
      </c>
      <c r="F377" s="124">
        <f t="shared" si="32"/>
        <v>-3.8630842572467072E-2</v>
      </c>
      <c r="G377" s="125">
        <v>5.2633999999999999</v>
      </c>
      <c r="H377" s="310">
        <f t="shared" si="29"/>
        <v>-3.0036958566857508E-2</v>
      </c>
      <c r="I377" s="125">
        <v>6.2376553399999999</v>
      </c>
      <c r="J377" s="311">
        <v>0.15</v>
      </c>
      <c r="K377" s="171">
        <v>0.14899999999999999</v>
      </c>
      <c r="L377" s="225">
        <f t="shared" ref="L377:L388" si="34">((1+K377)^(1/12))-1</f>
        <v>1.1641575009651461E-2</v>
      </c>
    </row>
    <row r="378" spans="1:12">
      <c r="A378" s="184">
        <f t="shared" si="31"/>
        <v>46054</v>
      </c>
      <c r="B378" s="126">
        <v>6.9994560915058734E-3</v>
      </c>
      <c r="C378" s="122">
        <v>3.8123366592505592E-2</v>
      </c>
      <c r="D378" s="123">
        <v>-7.3220186817190003E-3</v>
      </c>
      <c r="E378" s="124">
        <v>-2.6767435644048154E-2</v>
      </c>
      <c r="F378" s="124">
        <f t="shared" si="32"/>
        <v>-2.6256792187559275E-2</v>
      </c>
      <c r="G378" s="125">
        <v>5.1252000000000004</v>
      </c>
      <c r="H378" s="310">
        <f t="shared" si="29"/>
        <v>-2.9461246250902851E-2</v>
      </c>
      <c r="I378" s="125">
        <v>6.0538862400000006</v>
      </c>
      <c r="J378" s="311">
        <v>0.15</v>
      </c>
      <c r="K378" s="171">
        <v>0.14899999999999999</v>
      </c>
      <c r="L378" s="225">
        <f t="shared" si="34"/>
        <v>1.1641575009651461E-2</v>
      </c>
    </row>
    <row r="379" spans="1:12">
      <c r="A379" s="186">
        <f t="shared" si="31"/>
        <v>46082</v>
      </c>
      <c r="B379" s="131">
        <v>8.7998064096066475E-3</v>
      </c>
      <c r="C379" s="55">
        <v>4.1426398615393545E-2</v>
      </c>
      <c r="D379" s="123">
        <v>5.22652431383408E-3</v>
      </c>
      <c r="E379" s="124">
        <v>-1.8344300066985841E-2</v>
      </c>
      <c r="F379" s="133">
        <f t="shared" si="32"/>
        <v>1.0789822836182017E-2</v>
      </c>
      <c r="G379" s="134">
        <v>5.1805000000000003</v>
      </c>
      <c r="H379" s="150">
        <f t="shared" si="29"/>
        <v>-1.1373618081069181E-2</v>
      </c>
      <c r="I379" s="134">
        <v>5.9850316500000007</v>
      </c>
      <c r="J379" s="172">
        <v>0.14749999999999999</v>
      </c>
      <c r="K379" s="226">
        <v>0.14766293556681501</v>
      </c>
      <c r="L379" s="227">
        <f t="shared" si="34"/>
        <v>1.1543420677370353E-2</v>
      </c>
    </row>
    <row r="380" spans="1:12">
      <c r="A380" s="188">
        <f t="shared" si="31"/>
        <v>46113</v>
      </c>
      <c r="B380" s="80">
        <v>6.5336696030631192E-3</v>
      </c>
      <c r="C380" s="81">
        <v>4.3741943286232265E-2</v>
      </c>
      <c r="D380" s="132">
        <v>2.5300999384641365E-2</v>
      </c>
      <c r="E380" s="133">
        <v>4.1088527091157623E-3</v>
      </c>
      <c r="F380" s="133">
        <f t="shared" si="32"/>
        <v>-4.0633143518965409E-2</v>
      </c>
      <c r="G380" s="134">
        <v>4.97</v>
      </c>
      <c r="H380" s="150">
        <f t="shared" si="29"/>
        <v>-2.0122140874560213E-2</v>
      </c>
      <c r="I380" s="134">
        <v>5.8645999999999994</v>
      </c>
      <c r="J380" s="172">
        <v>0.14499999999999999</v>
      </c>
      <c r="K380" s="226">
        <v>0.14605184108887884</v>
      </c>
      <c r="L380" s="227">
        <f t="shared" si="34"/>
        <v>1.1425010364918498E-2</v>
      </c>
    </row>
    <row r="381" spans="1:12">
      <c r="A381" s="188">
        <f t="shared" si="31"/>
        <v>46143</v>
      </c>
      <c r="B381" s="80">
        <v>4.94810285417846E-3</v>
      </c>
      <c r="C381" s="81">
        <v>4.6186258303108962E-2</v>
      </c>
      <c r="D381" s="108">
        <v>2.2227609038374396E-3</v>
      </c>
      <c r="E381" s="82">
        <v>1.1295333631060167E-2</v>
      </c>
      <c r="F381" s="82">
        <f t="shared" si="32"/>
        <v>1.5090543259557387E-2</v>
      </c>
      <c r="G381" s="83">
        <v>5.0449999999999999</v>
      </c>
      <c r="H381" s="151">
        <f t="shared" si="29"/>
        <v>1.5090543259557387E-2</v>
      </c>
      <c r="I381" s="83">
        <v>5.9530999999999992</v>
      </c>
      <c r="J381" s="173">
        <v>0.14499999999999999</v>
      </c>
      <c r="K381" s="228">
        <v>0.14380695971974641</v>
      </c>
      <c r="L381" s="229">
        <f t="shared" si="34"/>
        <v>1.1259764047522269E-2</v>
      </c>
    </row>
    <row r="382" spans="1:12">
      <c r="A382" s="188">
        <f t="shared" si="31"/>
        <v>46174</v>
      </c>
      <c r="B382" s="80">
        <v>2.6413675365972722E-3</v>
      </c>
      <c r="C382" s="81">
        <v>4.6438040905405042E-2</v>
      </c>
      <c r="D382" s="108">
        <v>3.4047353516912793E-3</v>
      </c>
      <c r="E382" s="82">
        <v>3.1973368694615978E-2</v>
      </c>
      <c r="F382" s="82">
        <f t="shared" si="32"/>
        <v>2.9732408325073845E-3</v>
      </c>
      <c r="G382" s="83">
        <v>5.0599999999999996</v>
      </c>
      <c r="H382" s="151">
        <f t="shared" si="29"/>
        <v>2.9732408325076065E-3</v>
      </c>
      <c r="I382" s="83">
        <v>5.9707999999999997</v>
      </c>
      <c r="J382" s="173">
        <v>0.14249999999999999</v>
      </c>
      <c r="K382" s="228">
        <v>0.14261685657379014</v>
      </c>
      <c r="L382" s="229">
        <f t="shared" si="34"/>
        <v>1.1172039619140151E-2</v>
      </c>
    </row>
    <row r="383" spans="1:12">
      <c r="A383" s="188">
        <f t="shared" si="31"/>
        <v>46204</v>
      </c>
      <c r="B383" s="80">
        <v>2.4566910201406778E-4</v>
      </c>
      <c r="C383" s="81">
        <v>4.3981298366880361E-2</v>
      </c>
      <c r="D383" s="108">
        <v>2.3810105013446492E-3</v>
      </c>
      <c r="E383" s="82">
        <v>4.244124256552495E-2</v>
      </c>
      <c r="F383" s="82">
        <f t="shared" si="32"/>
        <v>2.9644268774702276E-3</v>
      </c>
      <c r="G383" s="83">
        <v>5.0749999999999993</v>
      </c>
      <c r="H383" s="151">
        <f t="shared" si="29"/>
        <v>2.9644268774702276E-3</v>
      </c>
      <c r="I383" s="83">
        <v>5.9884999999999993</v>
      </c>
      <c r="J383" s="173">
        <v>0.14249999999999999</v>
      </c>
      <c r="K383" s="228">
        <v>0.14130917495907114</v>
      </c>
      <c r="L383" s="229">
        <f t="shared" si="34"/>
        <v>1.1075551662073302E-2</v>
      </c>
    </row>
    <row r="384" spans="1:12">
      <c r="A384" s="188">
        <f t="shared" si="31"/>
        <v>46235</v>
      </c>
      <c r="B384" s="80">
        <v>4.0238031471888647E-3</v>
      </c>
      <c r="C384" s="81">
        <v>4.9337034452908268E-2</v>
      </c>
      <c r="D384" s="108">
        <v>2.698138017741325E-3</v>
      </c>
      <c r="E384" s="82">
        <v>4.1541816211249305E-2</v>
      </c>
      <c r="F384" s="82">
        <f t="shared" si="32"/>
        <v>2.9556650246305161E-3</v>
      </c>
      <c r="G384" s="83">
        <v>5.089999999999999</v>
      </c>
      <c r="H384" s="151">
        <f t="shared" si="29"/>
        <v>2.9556650246305161E-3</v>
      </c>
      <c r="I384" s="83">
        <v>6.0061999999999989</v>
      </c>
      <c r="J384" s="173">
        <v>0.13750000000000001</v>
      </c>
      <c r="K384" s="228">
        <v>0.13679025118885377</v>
      </c>
      <c r="L384" s="229">
        <f t="shared" si="34"/>
        <v>1.0741338552979984E-2</v>
      </c>
    </row>
    <row r="385" spans="1:12">
      <c r="A385" s="188">
        <f t="shared" si="31"/>
        <v>46266</v>
      </c>
      <c r="B385" s="80">
        <v>1.3818678637649295E-3</v>
      </c>
      <c r="C385" s="81">
        <v>4.5768073639839812E-2</v>
      </c>
      <c r="D385" s="108">
        <v>4.0281140079823086E-3</v>
      </c>
      <c r="E385" s="82">
        <v>4.1379937658076349E-2</v>
      </c>
      <c r="F385" s="82">
        <f t="shared" si="32"/>
        <v>2.9469548133593815E-3</v>
      </c>
      <c r="G385" s="83">
        <v>5.1049999999999986</v>
      </c>
      <c r="H385" s="151">
        <f t="shared" si="29"/>
        <v>2.9469548133593815E-3</v>
      </c>
      <c r="I385" s="83">
        <v>6.0238999999999985</v>
      </c>
      <c r="J385" s="173">
        <v>0.13250000000000001</v>
      </c>
      <c r="K385" s="228">
        <v>0.13369668450181291</v>
      </c>
      <c r="L385" s="229">
        <f t="shared" si="34"/>
        <v>1.0511839862521688E-2</v>
      </c>
    </row>
    <row r="386" spans="1:12">
      <c r="A386" s="188">
        <f t="shared" si="31"/>
        <v>46296</v>
      </c>
      <c r="B386" s="80">
        <v>2.6000958955907372E-3</v>
      </c>
      <c r="C386" s="81">
        <v>4.7544829533729294E-2</v>
      </c>
      <c r="D386" s="108">
        <v>4.2070741176376547E-3</v>
      </c>
      <c r="E386" s="82">
        <v>4.9538346324187854E-2</v>
      </c>
      <c r="F386" s="82">
        <f t="shared" si="32"/>
        <v>2.9382957884427352E-3</v>
      </c>
      <c r="G386" s="83">
        <v>5.1199999999999983</v>
      </c>
      <c r="H386" s="151">
        <f t="shared" si="29"/>
        <v>2.9382957884427352E-3</v>
      </c>
      <c r="I386" s="83">
        <v>6.0415999999999981</v>
      </c>
      <c r="J386" s="173">
        <v>0.13250000000000001</v>
      </c>
      <c r="K386" s="228">
        <v>0.13132108005547732</v>
      </c>
      <c r="L386" s="229">
        <f t="shared" si="34"/>
        <v>1.0335213764588014E-2</v>
      </c>
    </row>
    <row r="387" spans="1:12">
      <c r="A387" s="188">
        <f t="shared" si="31"/>
        <v>46327</v>
      </c>
      <c r="B387" s="80">
        <v>4.4829624099909093E-3</v>
      </c>
      <c r="C387" s="81">
        <v>5.0350050278224368E-2</v>
      </c>
      <c r="D387" s="108">
        <v>5.4838362224494119E-3</v>
      </c>
      <c r="E387" s="82">
        <v>5.2446841073711781E-2</v>
      </c>
      <c r="F387" s="82">
        <f t="shared" si="32"/>
        <v>2.9296875E-3</v>
      </c>
      <c r="G387" s="83">
        <v>5.134999999999998</v>
      </c>
      <c r="H387" s="151">
        <f t="shared" si="29"/>
        <v>2.9296875E-3</v>
      </c>
      <c r="I387" s="83">
        <v>6.0592999999999977</v>
      </c>
      <c r="J387" s="173">
        <v>0.13250000000000001</v>
      </c>
      <c r="K387" s="228">
        <v>0.13132108005547999</v>
      </c>
      <c r="L387" s="229">
        <f t="shared" si="34"/>
        <v>1.0335213764588014E-2</v>
      </c>
    </row>
    <row r="388" spans="1:12" ht="13.5" thickBot="1">
      <c r="A388" s="230">
        <f t="shared" si="31"/>
        <v>46357</v>
      </c>
      <c r="B388" s="231">
        <v>5.2525846819613253E-3</v>
      </c>
      <c r="C388" s="232">
        <v>5.2394273356845433E-2</v>
      </c>
      <c r="D388" s="233">
        <v>4.3811900543695437E-3</v>
      </c>
      <c r="E388" s="234">
        <v>5.7242820676344452E-2</v>
      </c>
      <c r="F388" s="234">
        <f t="shared" si="32"/>
        <v>2.9211295034083928E-3</v>
      </c>
      <c r="G388" s="235">
        <v>5.15</v>
      </c>
      <c r="H388" s="236">
        <f t="shared" si="29"/>
        <v>2.9211295034083928E-3</v>
      </c>
      <c r="I388" s="235">
        <v>6.077</v>
      </c>
      <c r="J388" s="237">
        <v>0.13250000000000001</v>
      </c>
      <c r="K388" s="237">
        <v>0.13132108005547663</v>
      </c>
      <c r="L388" s="238">
        <f t="shared" si="34"/>
        <v>1.0335213764587792E-2</v>
      </c>
    </row>
    <row r="389" spans="1:12" ht="13.5" thickTop="1">
      <c r="A389" s="188">
        <f t="shared" si="31"/>
        <v>46388</v>
      </c>
      <c r="B389" s="80">
        <v>3.9429200711573742E-3</v>
      </c>
      <c r="C389" s="81">
        <v>5.3068774805727692E-2</v>
      </c>
      <c r="D389" s="108">
        <v>1.9837992652231851E-3</v>
      </c>
      <c r="E389" s="82">
        <v>5.5044237822014397E-2</v>
      </c>
      <c r="F389" s="82">
        <f t="shared" ref="F389:F400" si="35">G389/G388-1</f>
        <v>3.2362459546926292E-3</v>
      </c>
      <c r="G389" s="83">
        <v>5.166666666666667</v>
      </c>
      <c r="H389" s="151">
        <f t="shared" ref="H389:H400" si="36">I389/I388-1</f>
        <v>3.2362459546926292E-3</v>
      </c>
      <c r="I389" s="83">
        <v>6.0966666666666667</v>
      </c>
      <c r="J389" s="173">
        <v>0.13250000000000001</v>
      </c>
      <c r="K389" s="228">
        <v>0.1313210800554791</v>
      </c>
      <c r="L389" s="229">
        <f t="shared" ref="L389:L400" si="37">((1+K389)^(1/12))-1</f>
        <v>1.0335213764588014E-2</v>
      </c>
    </row>
    <row r="390" spans="1:12">
      <c r="A390" s="188">
        <f t="shared" si="31"/>
        <v>46419</v>
      </c>
      <c r="B390" s="80">
        <v>5.5830424832841175E-3</v>
      </c>
      <c r="C390" s="81">
        <v>5.1587561549846228E-2</v>
      </c>
      <c r="D390" s="108">
        <v>1.7686769743161523E-3</v>
      </c>
      <c r="E390" s="82">
        <v>6.4706067992717387E-2</v>
      </c>
      <c r="F390" s="82">
        <f t="shared" si="35"/>
        <v>3.225806451612856E-3</v>
      </c>
      <c r="G390" s="83">
        <v>5.1833333333333336</v>
      </c>
      <c r="H390" s="151">
        <f t="shared" si="36"/>
        <v>3.225806451612856E-3</v>
      </c>
      <c r="I390" s="83">
        <v>6.1163333333333334</v>
      </c>
      <c r="J390" s="173">
        <v>0.13250000000000001</v>
      </c>
      <c r="K390" s="228">
        <v>0.13132108005548107</v>
      </c>
      <c r="L390" s="229">
        <f t="shared" si="37"/>
        <v>1.0335213764588236E-2</v>
      </c>
    </row>
    <row r="391" spans="1:12">
      <c r="A391" s="188">
        <f t="shared" si="31"/>
        <v>46447</v>
      </c>
      <c r="B391" s="80">
        <v>3.0703432809064957E-3</v>
      </c>
      <c r="C391" s="81">
        <v>4.561508601781461E-2</v>
      </c>
      <c r="D391" s="108">
        <v>3.2540927616522275E-3</v>
      </c>
      <c r="E391" s="82">
        <v>6.2616927096100117E-2</v>
      </c>
      <c r="F391" s="82">
        <f t="shared" si="35"/>
        <v>3.215434083601254E-3</v>
      </c>
      <c r="G391" s="83">
        <v>5.2</v>
      </c>
      <c r="H391" s="151">
        <f t="shared" si="36"/>
        <v>3.215434083601254E-3</v>
      </c>
      <c r="I391" s="83">
        <v>6.1360000000000001</v>
      </c>
      <c r="J391" s="173">
        <v>0.13250000000000001</v>
      </c>
      <c r="K391" s="228">
        <v>0.13132108005547663</v>
      </c>
      <c r="L391" s="229">
        <f t="shared" si="37"/>
        <v>1.0335213764587792E-2</v>
      </c>
    </row>
    <row r="392" spans="1:12">
      <c r="A392" s="188">
        <f t="shared" si="31"/>
        <v>46478</v>
      </c>
      <c r="B392" s="80">
        <v>5.7492534589314026E-3</v>
      </c>
      <c r="C392" s="81">
        <v>4.4800212776322734E-2</v>
      </c>
      <c r="D392" s="108">
        <v>3.4704994812773116E-3</v>
      </c>
      <c r="E392" s="82">
        <v>3.999190406558828E-2</v>
      </c>
      <c r="F392" s="82">
        <f t="shared" si="35"/>
        <v>3.2051282051281937E-3</v>
      </c>
      <c r="G392" s="83">
        <v>5.2166666666666668</v>
      </c>
      <c r="H392" s="151">
        <f t="shared" si="36"/>
        <v>3.2051282051281937E-3</v>
      </c>
      <c r="I392" s="83">
        <v>6.1556666666666668</v>
      </c>
      <c r="J392" s="173">
        <v>0.13</v>
      </c>
      <c r="K392" s="228">
        <v>0.13108311326964553</v>
      </c>
      <c r="L392" s="229">
        <f t="shared" si="37"/>
        <v>1.0317502214072904E-2</v>
      </c>
    </row>
    <row r="393" spans="1:12">
      <c r="A393" s="188">
        <f t="shared" si="31"/>
        <v>46508</v>
      </c>
      <c r="B393" s="80">
        <v>2.1045786557918333E-3</v>
      </c>
      <c r="C393" s="81">
        <v>4.1843926099357942E-2</v>
      </c>
      <c r="D393" s="108">
        <v>2.8888513060156829E-3</v>
      </c>
      <c r="E393" s="82">
        <v>4.0683096336073366E-2</v>
      </c>
      <c r="F393" s="82">
        <f t="shared" si="35"/>
        <v>3.1948881789136685E-3</v>
      </c>
      <c r="G393" s="83">
        <v>5.2333333333333334</v>
      </c>
      <c r="H393" s="151">
        <f t="shared" si="36"/>
        <v>3.1948881789136685E-3</v>
      </c>
      <c r="I393" s="83">
        <v>6.1753333333333327</v>
      </c>
      <c r="J393" s="173">
        <v>0.13</v>
      </c>
      <c r="K393" s="228">
        <v>0.12882492678535817</v>
      </c>
      <c r="L393" s="229">
        <f t="shared" si="37"/>
        <v>1.0149258191254562E-2</v>
      </c>
    </row>
    <row r="394" spans="1:12">
      <c r="A394" s="188">
        <f t="shared" si="31"/>
        <v>46539</v>
      </c>
      <c r="B394" s="80">
        <v>3.7752553516319232E-3</v>
      </c>
      <c r="C394" s="81">
        <v>4.302214811494709E-2</v>
      </c>
      <c r="D394" s="108">
        <v>2.9620343236342883E-3</v>
      </c>
      <c r="E394" s="82">
        <v>4.0223948137547039E-2</v>
      </c>
      <c r="F394" s="82">
        <f t="shared" si="35"/>
        <v>3.1847133757960666E-3</v>
      </c>
      <c r="G394" s="83">
        <v>5.25</v>
      </c>
      <c r="H394" s="151">
        <f t="shared" si="36"/>
        <v>3.1847133757962887E-3</v>
      </c>
      <c r="I394" s="83">
        <v>6.1949999999999994</v>
      </c>
      <c r="J394" s="173">
        <v>0.1275</v>
      </c>
      <c r="K394" s="228">
        <v>0.12768954617933193</v>
      </c>
      <c r="L394" s="229">
        <f t="shared" si="37"/>
        <v>1.0064551157506152E-2</v>
      </c>
    </row>
    <row r="395" spans="1:12">
      <c r="A395" s="188">
        <f t="shared" si="31"/>
        <v>46569</v>
      </c>
      <c r="B395" s="80">
        <v>1.9344007617327907E-3</v>
      </c>
      <c r="C395" s="81">
        <v>4.4783100026781764E-2</v>
      </c>
      <c r="D395" s="108">
        <v>6.8279554269512488E-4</v>
      </c>
      <c r="E395" s="82">
        <v>3.8461620389349749E-2</v>
      </c>
      <c r="F395" s="82">
        <f t="shared" si="35"/>
        <v>3.1746031746031633E-3</v>
      </c>
      <c r="G395" s="83">
        <v>5.2666666666666666</v>
      </c>
      <c r="H395" s="151">
        <f t="shared" si="36"/>
        <v>3.1746031746031633E-3</v>
      </c>
      <c r="I395" s="83">
        <v>6.2146666666666661</v>
      </c>
      <c r="J395" s="173">
        <v>0.1275</v>
      </c>
      <c r="K395" s="228">
        <v>0.12632859856183509</v>
      </c>
      <c r="L395" s="229">
        <f t="shared" si="37"/>
        <v>9.9629122280184834E-3</v>
      </c>
    </row>
    <row r="396" spans="1:12">
      <c r="A396" s="188">
        <f t="shared" si="31"/>
        <v>46600</v>
      </c>
      <c r="B396" s="80">
        <v>1.17915680909908E-3</v>
      </c>
      <c r="C396" s="81">
        <v>4.1822972577339801E-2</v>
      </c>
      <c r="D396" s="108">
        <v>1.4588113195477259E-3</v>
      </c>
      <c r="E396" s="82">
        <v>3.7178090319430535E-2</v>
      </c>
      <c r="F396" s="82">
        <f t="shared" si="35"/>
        <v>3.1645569620253333E-3</v>
      </c>
      <c r="G396" s="83">
        <v>5.2833333333333332</v>
      </c>
      <c r="H396" s="151">
        <f t="shared" si="36"/>
        <v>3.1645569620253333E-3</v>
      </c>
      <c r="I396" s="83">
        <v>6.2343333333333328</v>
      </c>
      <c r="J396" s="173">
        <v>0.125</v>
      </c>
      <c r="K396" s="228">
        <v>0.12417222312796578</v>
      </c>
      <c r="L396" s="229">
        <f t="shared" si="37"/>
        <v>9.8016380522112367E-3</v>
      </c>
    </row>
    <row r="397" spans="1:12">
      <c r="A397" s="188">
        <f t="shared" si="31"/>
        <v>46631</v>
      </c>
      <c r="B397" s="80">
        <v>2.0845120380881266E-3</v>
      </c>
      <c r="C397" s="81">
        <v>4.255399324572795E-2</v>
      </c>
      <c r="D397" s="108">
        <v>4.2170480165244495E-3</v>
      </c>
      <c r="E397" s="82">
        <v>3.7373262358382675E-2</v>
      </c>
      <c r="F397" s="82">
        <f t="shared" si="35"/>
        <v>3.154574132492094E-3</v>
      </c>
      <c r="G397" s="83">
        <v>5.3</v>
      </c>
      <c r="H397" s="151">
        <f t="shared" si="36"/>
        <v>3.154574132492094E-3</v>
      </c>
      <c r="I397" s="83">
        <v>6.2539999999999996</v>
      </c>
      <c r="J397" s="173">
        <v>0.1225</v>
      </c>
      <c r="K397" s="228">
        <v>0.12252368374067484</v>
      </c>
      <c r="L397" s="229">
        <f t="shared" si="37"/>
        <v>9.6781532880210186E-3</v>
      </c>
    </row>
    <row r="398" spans="1:12">
      <c r="A398" s="188">
        <f t="shared" si="31"/>
        <v>46661</v>
      </c>
      <c r="B398" s="80">
        <v>3.7502991265505603E-3</v>
      </c>
      <c r="C398" s="81">
        <v>4.3750032400711181E-2</v>
      </c>
      <c r="D398" s="108">
        <v>5.681127687092502E-3</v>
      </c>
      <c r="E398" s="82">
        <v>3.8895999849133833E-2</v>
      </c>
      <c r="F398" s="82">
        <f t="shared" si="35"/>
        <v>3.1446540880502027E-3</v>
      </c>
      <c r="G398" s="83">
        <v>5.3166666666666664</v>
      </c>
      <c r="H398" s="151">
        <f t="shared" si="36"/>
        <v>3.1446540880504248E-3</v>
      </c>
      <c r="I398" s="83">
        <v>6.2736666666666663</v>
      </c>
      <c r="J398" s="173">
        <v>0.1225</v>
      </c>
      <c r="K398" s="228">
        <v>0.12133551903197352</v>
      </c>
      <c r="L398" s="229">
        <f t="shared" si="37"/>
        <v>9.5890500201583073E-3</v>
      </c>
    </row>
    <row r="399" spans="1:12">
      <c r="A399" s="188">
        <f t="shared" si="31"/>
        <v>46692</v>
      </c>
      <c r="B399" s="80">
        <v>2.5653601872488441E-3</v>
      </c>
      <c r="C399" s="81">
        <v>4.1757467611641452E-2</v>
      </c>
      <c r="D399" s="108">
        <v>4.7559443184974626E-3</v>
      </c>
      <c r="E399" s="82">
        <v>3.8143920143726362E-2</v>
      </c>
      <c r="F399" s="82">
        <f t="shared" si="35"/>
        <v>3.1347962382444194E-3</v>
      </c>
      <c r="G399" s="83">
        <v>5.333333333333333</v>
      </c>
      <c r="H399" s="151">
        <f t="shared" si="36"/>
        <v>3.1347962382444194E-3</v>
      </c>
      <c r="I399" s="83">
        <v>6.293333333333333</v>
      </c>
      <c r="J399" s="173">
        <v>0.1225</v>
      </c>
      <c r="K399" s="228">
        <v>0.12133551903197352</v>
      </c>
      <c r="L399" s="229">
        <f t="shared" si="37"/>
        <v>9.5890500201583073E-3</v>
      </c>
    </row>
    <row r="400" spans="1:12" ht="13.5" thickBot="1">
      <c r="A400" s="230">
        <f t="shared" si="31"/>
        <v>46722</v>
      </c>
      <c r="B400" s="231">
        <v>6.6967133219637542E-3</v>
      </c>
      <c r="C400" s="232">
        <v>4.3254038541016948E-2</v>
      </c>
      <c r="D400" s="233">
        <v>4.0422464526601587E-3</v>
      </c>
      <c r="E400" s="234">
        <v>3.7793582798831382E-2</v>
      </c>
      <c r="F400" s="234">
        <f t="shared" si="35"/>
        <v>3.1250000000000444E-3</v>
      </c>
      <c r="G400" s="235">
        <v>5.35</v>
      </c>
      <c r="H400" s="236">
        <f t="shared" si="36"/>
        <v>3.1249999999998224E-3</v>
      </c>
      <c r="I400" s="235">
        <v>6.3129999999999988</v>
      </c>
      <c r="J400" s="237">
        <v>0.1225</v>
      </c>
      <c r="K400" s="237">
        <v>0.12133551903197107</v>
      </c>
      <c r="L400" s="238">
        <f t="shared" si="37"/>
        <v>9.5890500201580853E-3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84" activePane="bottomLeft" state="frozen"/>
      <selection pane="bottomLeft" activeCell="F284" sqref="F284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59" t="s">
        <v>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1"/>
    </row>
    <row r="3" spans="1:17" ht="14.25" customHeight="1">
      <c r="A3" s="267"/>
      <c r="B3" s="349" t="s">
        <v>17</v>
      </c>
      <c r="C3" s="349"/>
      <c r="D3" s="349" t="s">
        <v>25</v>
      </c>
      <c r="E3" s="349"/>
      <c r="F3" s="349" t="s">
        <v>26</v>
      </c>
      <c r="G3" s="349"/>
      <c r="H3" s="268" t="s">
        <v>18</v>
      </c>
      <c r="I3" s="268"/>
      <c r="J3" s="349" t="s">
        <v>27</v>
      </c>
      <c r="K3" s="349"/>
      <c r="L3" s="349" t="s">
        <v>28</v>
      </c>
      <c r="M3" s="349"/>
      <c r="N3" s="349" t="s">
        <v>29</v>
      </c>
      <c r="O3" s="349"/>
      <c r="P3" s="358" t="s">
        <v>68</v>
      </c>
      <c r="Q3" s="358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16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-6.1019875605783369E-3</v>
      </c>
      <c r="E289" s="122">
        <v>2.550517246864259E-2</v>
      </c>
      <c r="F289" s="143">
        <v>6.6144404639523202E-4</v>
      </c>
      <c r="G289" s="122">
        <v>5.2710130275652078E-2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>
      <c r="A290" s="129">
        <f t="shared" si="4"/>
        <v>45931</v>
      </c>
      <c r="B290" s="126">
        <v>8.995714126531773E-4</v>
      </c>
      <c r="C290" s="122">
        <v>4.6807071299953318E-2</v>
      </c>
      <c r="D290" s="143">
        <v>-1.5830400385044019E-3</v>
      </c>
      <c r="E290" s="122">
        <v>1.662254026414578E-2</v>
      </c>
      <c r="F290" s="143">
        <v>1.78547821184738E-3</v>
      </c>
      <c r="G290" s="122">
        <v>4.9290697174725784E-2</v>
      </c>
      <c r="H290" s="143">
        <v>-3.5989595777917716E-3</v>
      </c>
      <c r="I290" s="122">
        <v>9.032490772502566E-3</v>
      </c>
      <c r="J290" s="143">
        <v>-5.8592231106205928E-3</v>
      </c>
      <c r="K290" s="122">
        <v>-6.1584292133505247E-3</v>
      </c>
      <c r="L290" s="143">
        <v>1.6000000000000458E-3</v>
      </c>
      <c r="M290" s="122">
        <v>3.758614027942242E-2</v>
      </c>
      <c r="N290" s="143">
        <v>2.0999999999999908E-3</v>
      </c>
      <c r="O290" s="122">
        <v>6.5873855788410651E-2</v>
      </c>
      <c r="P290" s="195">
        <v>3.0063398011570541E-4</v>
      </c>
      <c r="Q290" s="162">
        <v>4.5006080780996438E-2</v>
      </c>
    </row>
    <row r="291" spans="1:17">
      <c r="A291" s="130">
        <f t="shared" si="4"/>
        <v>45962</v>
      </c>
      <c r="B291" s="131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2.7051263206736564E-3</v>
      </c>
      <c r="I291" s="55">
        <v>-1.1728932610273191E-3</v>
      </c>
      <c r="J291" s="56">
        <v>2.7479985577656407E-3</v>
      </c>
      <c r="K291" s="55">
        <v>-2.0476366625666098E-2</v>
      </c>
      <c r="L291" s="56">
        <v>2.4999999999999467E-3</v>
      </c>
      <c r="M291" s="55">
        <v>3.9452488887899539E-2</v>
      </c>
      <c r="N291" s="56">
        <v>2.7999999999999137E-3</v>
      </c>
      <c r="O291" s="55">
        <v>6.4175928499221602E-2</v>
      </c>
      <c r="P291" s="193">
        <v>3.005436264891248E-4</v>
      </c>
      <c r="Q291" s="144">
        <v>4.1801685029163815E-2</v>
      </c>
    </row>
    <row r="292" spans="1:17" ht="13.5" thickBot="1">
      <c r="A292" s="239">
        <f t="shared" si="4"/>
        <v>45992</v>
      </c>
      <c r="B292" s="240">
        <v>3.2999319685482753E-3</v>
      </c>
      <c r="C292" s="241">
        <v>4.2643475811562581E-2</v>
      </c>
      <c r="D292" s="254">
        <v>-2.2099862781026491E-3</v>
      </c>
      <c r="E292" s="241">
        <v>5.2871553164139495E-2</v>
      </c>
      <c r="F292" s="254">
        <v>5.2585079476210606E-3</v>
      </c>
      <c r="G292" s="241">
        <v>3.9081896544972405E-2</v>
      </c>
      <c r="H292" s="254">
        <v>-1.7499288351718878E-4</v>
      </c>
      <c r="I292" s="241">
        <v>-1.0608511181423363E-2</v>
      </c>
      <c r="J292" s="254">
        <v>-1.2227492673665408E-3</v>
      </c>
      <c r="K292" s="241">
        <v>-3.3357831249751113E-2</v>
      </c>
      <c r="L292" s="254">
        <v>2.3999999999999577E-3</v>
      </c>
      <c r="M292" s="241">
        <v>4.0698336857001749E-2</v>
      </c>
      <c r="N292" s="254">
        <v>2.0999999999999908E-3</v>
      </c>
      <c r="O292" s="241">
        <v>6.0999599989125519E-2</v>
      </c>
      <c r="P292" s="255">
        <v>2.1005261242181827E-3</v>
      </c>
      <c r="Q292" s="256">
        <v>3.908266827698359E-2</v>
      </c>
    </row>
    <row r="293" spans="1:17" ht="13.5" thickTop="1">
      <c r="A293" s="129">
        <f t="shared" si="4"/>
        <v>46023</v>
      </c>
      <c r="B293" s="126">
        <v>3.2998842406553042E-3</v>
      </c>
      <c r="C293" s="122">
        <v>4.441313524169499E-2</v>
      </c>
      <c r="D293" s="143">
        <v>5.312591291502855E-3</v>
      </c>
      <c r="E293" s="122">
        <v>7.4819943210781226E-2</v>
      </c>
      <c r="F293" s="143">
        <v>2.5898729635653872E-3</v>
      </c>
      <c r="G293" s="122">
        <v>3.4062904737990118E-2</v>
      </c>
      <c r="H293" s="143">
        <v>4.0718106702506418E-3</v>
      </c>
      <c r="I293" s="122">
        <v>-9.254908108304094E-3</v>
      </c>
      <c r="J293" s="143">
        <v>3.457672082547214E-3</v>
      </c>
      <c r="K293" s="122">
        <v>-3.2331181217641558E-2</v>
      </c>
      <c r="L293" s="143">
        <v>5.1000000000001044E-3</v>
      </c>
      <c r="M293" s="122">
        <v>4.4543537422580881E-2</v>
      </c>
      <c r="N293" s="143">
        <v>6.2999999999999723E-3</v>
      </c>
      <c r="O293" s="122">
        <v>6.0051526478412498E-2</v>
      </c>
      <c r="P293" s="195">
        <v>3.9003476368093537E-3</v>
      </c>
      <c r="Q293" s="162">
        <v>4.313545190664736E-2</v>
      </c>
    </row>
    <row r="294" spans="1:17" s="161" customFormat="1">
      <c r="A294" s="129">
        <f t="shared" si="4"/>
        <v>46054</v>
      </c>
      <c r="B294" s="126">
        <v>6.9994560915058734E-3</v>
      </c>
      <c r="C294" s="122">
        <v>3.8123366592505592E-2</v>
      </c>
      <c r="D294" s="143">
        <v>1.7471893735794275E-3</v>
      </c>
      <c r="E294" s="122">
        <v>4.3736860946925749E-2</v>
      </c>
      <c r="F294" s="143">
        <v>8.8592045059849855E-3</v>
      </c>
      <c r="G294" s="122">
        <v>3.6167482313915755E-2</v>
      </c>
      <c r="H294" s="143">
        <v>-7.3220186817190003E-3</v>
      </c>
      <c r="I294" s="122">
        <v>-2.6767435644048154E-2</v>
      </c>
      <c r="J294" s="143">
        <v>-1.1781332054534799E-2</v>
      </c>
      <c r="K294" s="122">
        <v>-5.4883287476685361E-2</v>
      </c>
      <c r="L294" s="143">
        <v>2.9999999999998916E-3</v>
      </c>
      <c r="M294" s="122">
        <v>3.8229281572538465E-2</v>
      </c>
      <c r="N294" s="143">
        <v>3.4000000000000696E-3</v>
      </c>
      <c r="O294" s="122">
        <v>5.8258582895670985E-2</v>
      </c>
      <c r="P294" s="195">
        <v>5.5995210935906314E-3</v>
      </c>
      <c r="Q294" s="162">
        <v>3.4052581948749383E-2</v>
      </c>
    </row>
    <row r="295" spans="1:17">
      <c r="A295" s="130">
        <f t="shared" si="4"/>
        <v>46082</v>
      </c>
      <c r="B295" s="131">
        <v>8.7998064096066475E-3</v>
      </c>
      <c r="C295" s="55">
        <v>4.1426398615393545E-2</v>
      </c>
      <c r="D295" s="56">
        <v>1.2164295989659291E-2</v>
      </c>
      <c r="E295" s="55">
        <v>5.4503500198626487E-2</v>
      </c>
      <c r="F295" s="56">
        <v>7.6174096038081895E-3</v>
      </c>
      <c r="G295" s="55">
        <v>3.6889916122333499E-2</v>
      </c>
      <c r="H295" s="143">
        <v>5.22652431383408E-3</v>
      </c>
      <c r="I295" s="122">
        <v>-1.8344300066985841E-2</v>
      </c>
      <c r="J295" s="143">
        <v>6.0999999999999943E-3</v>
      </c>
      <c r="K295" s="122">
        <v>-4.2127140675868202E-2</v>
      </c>
      <c r="L295" s="143">
        <v>2.9999999999998916E-3</v>
      </c>
      <c r="M295" s="122">
        <v>3.3079334739340993E-2</v>
      </c>
      <c r="N295" s="143">
        <v>3.6000000000000476E-3</v>
      </c>
      <c r="O295" s="122">
        <v>5.8047732410933639E-2</v>
      </c>
      <c r="P295" s="193">
        <v>9.0995798885546986E-3</v>
      </c>
      <c r="Q295" s="144">
        <v>3.7791143583740361E-2</v>
      </c>
    </row>
    <row r="296" spans="1:17">
      <c r="A296" s="121">
        <f t="shared" si="4"/>
        <v>46113</v>
      </c>
      <c r="B296" s="117">
        <v>6.5336696030631192E-3</v>
      </c>
      <c r="C296" s="118">
        <v>4.3741943286232265E-2</v>
      </c>
      <c r="D296" s="119">
        <v>1.0742842310936584E-2</v>
      </c>
      <c r="E296" s="118">
        <v>6.2140407601978476E-2</v>
      </c>
      <c r="F296" s="119">
        <v>5.0467848194133413E-3</v>
      </c>
      <c r="G296" s="118">
        <v>3.7365784696745452E-2</v>
      </c>
      <c r="H296" s="56">
        <v>2.5300999384641365E-2</v>
      </c>
      <c r="I296" s="55">
        <v>4.1088527091157623E-3</v>
      </c>
      <c r="J296" s="56">
        <v>3.2184750716676147E-2</v>
      </c>
      <c r="K296" s="55">
        <v>-1.259633383319736E-2</v>
      </c>
      <c r="L296" s="56">
        <v>8.999999999999897E-3</v>
      </c>
      <c r="M296" s="55">
        <v>3.7604070029857661E-2</v>
      </c>
      <c r="N296" s="56">
        <v>1.0000000000000009E-2</v>
      </c>
      <c r="O296" s="55">
        <v>6.236028405909444E-2</v>
      </c>
      <c r="P296" s="196">
        <v>7.0752882236708725E-3</v>
      </c>
      <c r="Q296" s="120">
        <v>4.0141572158011174E-2</v>
      </c>
    </row>
    <row r="297" spans="1:17">
      <c r="A297" s="121">
        <f t="shared" si="4"/>
        <v>46143</v>
      </c>
      <c r="B297" s="117">
        <v>4.94810285417846E-3</v>
      </c>
      <c r="C297" s="118">
        <v>4.6186258303108962E-2</v>
      </c>
      <c r="D297" s="119">
        <v>6.9799624786892611E-3</v>
      </c>
      <c r="E297" s="118">
        <v>6.2087489396279283E-2</v>
      </c>
      <c r="F297" s="119">
        <v>4.2267243180875713E-3</v>
      </c>
      <c r="G297" s="118">
        <v>4.0643091132028353E-2</v>
      </c>
      <c r="H297" s="119">
        <v>2.2227609038374396E-3</v>
      </c>
      <c r="I297" s="118">
        <v>1.1295333631060167E-2</v>
      </c>
      <c r="J297" s="119">
        <v>6.7703626855220023E-4</v>
      </c>
      <c r="K297" s="118">
        <v>-3.7838501748556075E-3</v>
      </c>
      <c r="L297" s="119">
        <v>3.6921424625879773E-3</v>
      </c>
      <c r="M297" s="118">
        <v>3.7595947072002645E-2</v>
      </c>
      <c r="N297" s="119">
        <v>1.0024986314750128E-2</v>
      </c>
      <c r="O297" s="118">
        <v>7.0227838986755442E-2</v>
      </c>
      <c r="P297" s="196">
        <v>5.3029805608877378E-3</v>
      </c>
      <c r="Q297" s="120">
        <v>4.2009898968601744E-2</v>
      </c>
    </row>
    <row r="298" spans="1:17">
      <c r="A298" s="121">
        <f t="shared" si="4"/>
        <v>46174</v>
      </c>
      <c r="B298" s="117">
        <v>2.6413675365972722E-3</v>
      </c>
      <c r="C298" s="118">
        <v>4.6438040905405042E-2</v>
      </c>
      <c r="D298" s="119">
        <v>1.6106980813301863E-3</v>
      </c>
      <c r="E298" s="118">
        <v>5.7451331603233902E-2</v>
      </c>
      <c r="F298" s="119">
        <v>3.0086845907866255E-3</v>
      </c>
      <c r="G298" s="118">
        <v>4.2581551294980091E-2</v>
      </c>
      <c r="H298" s="119">
        <v>3.4047353516912793E-3</v>
      </c>
      <c r="I298" s="118">
        <v>3.1973368694615978E-2</v>
      </c>
      <c r="J298" s="119">
        <v>2.6749073872383011E-3</v>
      </c>
      <c r="K298" s="118">
        <v>2.4842445243248745E-2</v>
      </c>
      <c r="L298" s="119">
        <v>3.3489597287676975E-3</v>
      </c>
      <c r="M298" s="118">
        <v>3.8785486044182083E-2</v>
      </c>
      <c r="N298" s="119">
        <v>8.4555998604207705E-3</v>
      </c>
      <c r="O298" s="118">
        <v>6.9014716078357852E-2</v>
      </c>
      <c r="P298" s="196">
        <v>2.5971630987688954E-3</v>
      </c>
      <c r="Q298" s="120">
        <v>4.2215533388624937E-2</v>
      </c>
    </row>
    <row r="299" spans="1:17">
      <c r="A299" s="121">
        <f t="shared" si="4"/>
        <v>46204</v>
      </c>
      <c r="B299" s="117">
        <v>2.4566910201406778E-4</v>
      </c>
      <c r="C299" s="118">
        <v>4.3981298366880361E-2</v>
      </c>
      <c r="D299" s="119">
        <v>-5.7764579721574227E-3</v>
      </c>
      <c r="E299" s="118">
        <v>4.4323498112135207E-2</v>
      </c>
      <c r="F299" s="119">
        <v>2.3859932116812033E-3</v>
      </c>
      <c r="G299" s="118">
        <v>4.3862225109819075E-2</v>
      </c>
      <c r="H299" s="119">
        <v>2.3810105013446492E-3</v>
      </c>
      <c r="I299" s="118">
        <v>4.244124256552495E-2</v>
      </c>
      <c r="J299" s="119">
        <v>2.4117760815596245E-3</v>
      </c>
      <c r="K299" s="118">
        <v>4.0748086497882641E-2</v>
      </c>
      <c r="L299" s="119">
        <v>9.2682505703356455E-4</v>
      </c>
      <c r="M299" s="118">
        <v>3.6948497518231482E-2</v>
      </c>
      <c r="N299" s="119">
        <v>4.8863360152644475E-3</v>
      </c>
      <c r="O299" s="118">
        <v>6.4550868284986018E-2</v>
      </c>
      <c r="P299" s="196">
        <v>-3.3466176170038331E-4</v>
      </c>
      <c r="Q299" s="120">
        <v>3.9684036846426407E-2</v>
      </c>
    </row>
    <row r="300" spans="1:17">
      <c r="A300" s="121">
        <f t="shared" si="4"/>
        <v>46235</v>
      </c>
      <c r="B300" s="117">
        <v>4.0238031471888647E-3</v>
      </c>
      <c r="C300" s="118">
        <v>4.9337034452908268E-2</v>
      </c>
      <c r="D300" s="119">
        <v>1.0868666354261647E-2</v>
      </c>
      <c r="E300" s="118">
        <v>6.2155063920912523E-2</v>
      </c>
      <c r="F300" s="119">
        <v>1.6106838628426878E-3</v>
      </c>
      <c r="G300" s="118">
        <v>4.4851988589710068E-2</v>
      </c>
      <c r="H300" s="119">
        <v>2.698138017741325E-3</v>
      </c>
      <c r="I300" s="118">
        <v>4.1541816211249305E-2</v>
      </c>
      <c r="J300" s="119">
        <v>2.73038821740057E-3</v>
      </c>
      <c r="K300" s="118">
        <v>3.9176052788036708E-2</v>
      </c>
      <c r="L300" s="119">
        <v>2.4455222272161681E-3</v>
      </c>
      <c r="M300" s="118">
        <v>4.0212526886211242E-2</v>
      </c>
      <c r="N300" s="119">
        <v>2.9499098311167593E-3</v>
      </c>
      <c r="O300" s="118">
        <v>6.0269312171860712E-2</v>
      </c>
      <c r="P300" s="196">
        <v>4.2690048018316773E-3</v>
      </c>
      <c r="Q300" s="120">
        <v>4.6320049523074225E-2</v>
      </c>
    </row>
    <row r="301" spans="1:17">
      <c r="A301" s="121">
        <f t="shared" si="4"/>
        <v>46266</v>
      </c>
      <c r="B301" s="117">
        <v>1.3818678637649295E-3</v>
      </c>
      <c r="C301" s="118">
        <v>4.5768073639839812E-2</v>
      </c>
      <c r="D301" s="119">
        <v>7.5296965602644761E-4</v>
      </c>
      <c r="E301" s="118">
        <v>6.9480792948891423E-2</v>
      </c>
      <c r="F301" s="119">
        <v>1.6051831553274276E-3</v>
      </c>
      <c r="G301" s="118">
        <v>4.5837404476915644E-2</v>
      </c>
      <c r="H301" s="119">
        <v>4.0281140079823086E-3</v>
      </c>
      <c r="I301" s="118">
        <v>4.1379937658076349E-2</v>
      </c>
      <c r="J301" s="119">
        <v>4.731110016445994E-3</v>
      </c>
      <c r="K301" s="118">
        <v>3.8946774189586808E-2</v>
      </c>
      <c r="L301" s="119">
        <v>2.2009430069753755E-3</v>
      </c>
      <c r="M301" s="118">
        <v>3.9902219823470864E-2</v>
      </c>
      <c r="N301" s="119">
        <v>2.6955743640324492E-3</v>
      </c>
      <c r="O301" s="118">
        <v>6.0899458086739244E-2</v>
      </c>
      <c r="P301" s="196">
        <v>1.1692721884983825E-3</v>
      </c>
      <c r="Q301" s="120">
        <v>4.212451544291862E-2</v>
      </c>
    </row>
    <row r="302" spans="1:17">
      <c r="A302" s="121">
        <f t="shared" si="4"/>
        <v>46296</v>
      </c>
      <c r="B302" s="117">
        <v>2.6000958955907372E-3</v>
      </c>
      <c r="C302" s="118">
        <v>4.7544829533729294E-2</v>
      </c>
      <c r="D302" s="119">
        <v>1.2876992637702589E-3</v>
      </c>
      <c r="E302" s="118">
        <v>7.2555861450797066E-2</v>
      </c>
      <c r="F302" s="119">
        <v>3.0671905058030635E-3</v>
      </c>
      <c r="G302" s="118">
        <v>4.7175478034529483E-2</v>
      </c>
      <c r="H302" s="119">
        <v>4.2070741176376547E-3</v>
      </c>
      <c r="I302" s="118">
        <v>4.9538346324187854E-2</v>
      </c>
      <c r="J302" s="119">
        <v>4.973705798976491E-3</v>
      </c>
      <c r="K302" s="118">
        <v>5.0267943995000897E-2</v>
      </c>
      <c r="L302" s="119">
        <v>2.2829247154338983E-3</v>
      </c>
      <c r="M302" s="118">
        <v>4.0611260286282258E-2</v>
      </c>
      <c r="N302" s="119">
        <v>2.6146528976818129E-3</v>
      </c>
      <c r="O302" s="118">
        <v>6.1444308880326037E-2</v>
      </c>
      <c r="P302" s="196">
        <v>2.4997521852181404E-3</v>
      </c>
      <c r="Q302" s="120">
        <v>4.4415581664455583E-2</v>
      </c>
    </row>
    <row r="303" spans="1:17">
      <c r="A303" s="121">
        <f t="shared" si="4"/>
        <v>46327</v>
      </c>
      <c r="B303" s="117">
        <v>4.4829624099909093E-3</v>
      </c>
      <c r="C303" s="118">
        <v>5.0350050278224368E-2</v>
      </c>
      <c r="D303" s="119">
        <v>9.1980620689229298E-3</v>
      </c>
      <c r="E303" s="118">
        <v>5.378213806776988E-2</v>
      </c>
      <c r="F303" s="119">
        <v>2.808667324291747E-3</v>
      </c>
      <c r="G303" s="118">
        <v>4.9128406096232258E-2</v>
      </c>
      <c r="H303" s="119">
        <v>5.4838362224494119E-3</v>
      </c>
      <c r="I303" s="118">
        <v>5.2446841073711781E-2</v>
      </c>
      <c r="J303" s="119">
        <v>6.4022780034540538E-3</v>
      </c>
      <c r="K303" s="118">
        <v>5.4095398715156451E-2</v>
      </c>
      <c r="L303" s="119">
        <v>4.0028001719982775E-3</v>
      </c>
      <c r="M303" s="118">
        <v>4.2171191239840145E-2</v>
      </c>
      <c r="N303" s="119">
        <v>2.0302188680132449E-3</v>
      </c>
      <c r="O303" s="118">
        <v>6.0629510514120799E-2</v>
      </c>
      <c r="P303" s="196">
        <v>4.0945939950181032E-3</v>
      </c>
      <c r="Q303" s="120">
        <v>4.837695642103168E-2</v>
      </c>
    </row>
    <row r="304" spans="1:17" ht="13.5" thickBot="1">
      <c r="A304" s="248">
        <f t="shared" si="4"/>
        <v>46357</v>
      </c>
      <c r="B304" s="249">
        <v>5.2525846819613253E-3</v>
      </c>
      <c r="C304" s="250">
        <v>5.2394273356845433E-2</v>
      </c>
      <c r="D304" s="251">
        <v>1.3056363302659246E-3</v>
      </c>
      <c r="E304" s="250">
        <v>5.7495043847481053E-2</v>
      </c>
      <c r="F304" s="251">
        <v>6.6618325528453592E-3</v>
      </c>
      <c r="G304" s="250">
        <v>5.0592972369160938E-2</v>
      </c>
      <c r="H304" s="251">
        <v>4.3811900543695437E-3</v>
      </c>
      <c r="I304" s="250">
        <v>5.7242820676344452E-2</v>
      </c>
      <c r="J304" s="251">
        <v>4.6159409120172246E-3</v>
      </c>
      <c r="K304" s="250">
        <v>6.0257469835716337E-2</v>
      </c>
      <c r="L304" s="251">
        <v>4.5810754492390249E-3</v>
      </c>
      <c r="M304" s="250">
        <v>4.4438802970803382E-2</v>
      </c>
      <c r="N304" s="251">
        <v>2.4161339531136861E-3</v>
      </c>
      <c r="O304" s="250">
        <v>6.0964108857547439E-2</v>
      </c>
      <c r="P304" s="252">
        <v>5.4666540415995168E-3</v>
      </c>
      <c r="Q304" s="253">
        <v>5.1898530204249838E-2</v>
      </c>
    </row>
    <row r="305" spans="1:17" ht="13.5" thickTop="1">
      <c r="A305" s="121">
        <f t="shared" si="4"/>
        <v>46388</v>
      </c>
      <c r="B305" s="117">
        <v>3.9429200711573742E-3</v>
      </c>
      <c r="C305" s="118">
        <v>5.3068774805727692E-2</v>
      </c>
      <c r="D305" s="119">
        <v>4.2679727433518888E-3</v>
      </c>
      <c r="E305" s="118">
        <v>5.6396202604518386E-2</v>
      </c>
      <c r="F305" s="119">
        <v>3.8283059315782353E-3</v>
      </c>
      <c r="G305" s="118">
        <v>5.1890700391386657E-2</v>
      </c>
      <c r="H305" s="119">
        <v>1.9837992652231851E-3</v>
      </c>
      <c r="I305" s="118">
        <v>5.5044237822014397E-2</v>
      </c>
      <c r="J305" s="119">
        <v>1.3879657023896375E-3</v>
      </c>
      <c r="K305" s="118">
        <v>5.8070609631265091E-2</v>
      </c>
      <c r="L305" s="119">
        <v>3.4382419857410529E-3</v>
      </c>
      <c r="M305" s="118">
        <v>4.2712005088761718E-2</v>
      </c>
      <c r="N305" s="119">
        <v>3.3214448745750857E-3</v>
      </c>
      <c r="O305" s="118">
        <v>5.7823753015025625E-2</v>
      </c>
      <c r="P305" s="196">
        <v>3.9238829490020333E-3</v>
      </c>
      <c r="Q305" s="120">
        <v>5.192319077973595E-2</v>
      </c>
    </row>
    <row r="306" spans="1:17">
      <c r="A306" s="121">
        <f t="shared" si="4"/>
        <v>46419</v>
      </c>
      <c r="B306" s="117">
        <v>5.5830424832841175E-3</v>
      </c>
      <c r="C306" s="118">
        <v>5.1587561549846228E-2</v>
      </c>
      <c r="D306" s="119">
        <v>3.2360331993996905E-3</v>
      </c>
      <c r="E306" s="118">
        <v>5.7966268366171469E-2</v>
      </c>
      <c r="F306" s="119">
        <v>6.4181182477538457E-3</v>
      </c>
      <c r="G306" s="118">
        <v>4.9345492970551241E-2</v>
      </c>
      <c r="H306" s="119">
        <v>1.7686769743161523E-3</v>
      </c>
      <c r="I306" s="118">
        <v>6.4706067992717387E-2</v>
      </c>
      <c r="J306" s="119">
        <v>6.5951535259300975E-4</v>
      </c>
      <c r="K306" s="118">
        <v>7.1390834625350896E-2</v>
      </c>
      <c r="L306" s="119">
        <v>4.8891550007430506E-3</v>
      </c>
      <c r="M306" s="118">
        <v>4.4675957829288793E-2</v>
      </c>
      <c r="N306" s="119">
        <v>3.4744385012337453E-3</v>
      </c>
      <c r="O306" s="118">
        <v>5.7902229011381978E-2</v>
      </c>
      <c r="P306" s="196">
        <v>4.4626217903016574E-3</v>
      </c>
      <c r="Q306" s="120">
        <v>5.0733919387273119E-2</v>
      </c>
    </row>
    <row r="307" spans="1:17">
      <c r="A307" s="121">
        <f t="shared" si="4"/>
        <v>46447</v>
      </c>
      <c r="B307" s="117">
        <v>3.0703432809064957E-3</v>
      </c>
      <c r="C307" s="203">
        <v>4.561508601781461E-2</v>
      </c>
      <c r="D307" s="119">
        <v>1.3011020998701106E-3</v>
      </c>
      <c r="E307" s="118">
        <v>4.6611498446253341E-2</v>
      </c>
      <c r="F307" s="119">
        <v>3.6970650728902488E-3</v>
      </c>
      <c r="G307" s="118">
        <v>4.5262796676103445E-2</v>
      </c>
      <c r="H307" s="119">
        <v>3.2540927616522275E-3</v>
      </c>
      <c r="I307" s="118">
        <v>6.2616927096100117E-2</v>
      </c>
      <c r="J307" s="119">
        <v>3.0783096157964707E-3</v>
      </c>
      <c r="K307" s="118">
        <v>6.8173051718372291E-2</v>
      </c>
      <c r="L307" s="119">
        <v>3.6656284471285883E-3</v>
      </c>
      <c r="M307" s="118">
        <v>4.5369244006320253E-2</v>
      </c>
      <c r="N307" s="119">
        <v>3.6737387069565308E-3</v>
      </c>
      <c r="O307" s="118">
        <v>5.7979957531164583E-2</v>
      </c>
      <c r="P307" s="196">
        <v>3.3644710857205773E-3</v>
      </c>
      <c r="Q307" s="120">
        <v>4.4762186299067919E-2</v>
      </c>
    </row>
    <row r="308" spans="1:17">
      <c r="A308" s="121">
        <f t="shared" si="4"/>
        <v>46478</v>
      </c>
      <c r="B308" s="117">
        <v>5.7492534589314026E-3</v>
      </c>
      <c r="C308" s="118">
        <v>4.4800212776322734E-2</v>
      </c>
      <c r="D308" s="119">
        <v>6.0983643260326126E-3</v>
      </c>
      <c r="E308" s="118">
        <v>4.1802199918680172E-2</v>
      </c>
      <c r="F308" s="119">
        <v>5.6263487458874106E-3</v>
      </c>
      <c r="G308" s="118">
        <v>4.5865551313787334E-2</v>
      </c>
      <c r="H308" s="119">
        <v>3.4704994812773116E-3</v>
      </c>
      <c r="I308" s="118">
        <v>3.999190406558828E-2</v>
      </c>
      <c r="J308" s="119">
        <v>3.1190616795195858E-3</v>
      </c>
      <c r="K308" s="118">
        <v>3.809395421420958E-2</v>
      </c>
      <c r="L308" s="119">
        <v>4.5778266070370943E-3</v>
      </c>
      <c r="M308" s="118">
        <v>4.0787674078999636E-2</v>
      </c>
      <c r="N308" s="119">
        <v>3.7779287250307991E-3</v>
      </c>
      <c r="O308" s="118">
        <v>5.1462307329928958E-2</v>
      </c>
      <c r="P308" s="196">
        <v>5.8736659220650633E-3</v>
      </c>
      <c r="Q308" s="120">
        <v>4.3515596736587669E-2</v>
      </c>
    </row>
    <row r="309" spans="1:17">
      <c r="A309" s="121">
        <f t="shared" si="4"/>
        <v>46508</v>
      </c>
      <c r="B309" s="117">
        <v>2.1045786557918333E-3</v>
      </c>
      <c r="C309" s="118">
        <v>4.1843926099357942E-2</v>
      </c>
      <c r="D309" s="119">
        <v>4.5250805176753062E-3</v>
      </c>
      <c r="E309" s="118">
        <v>3.9262426017688368E-2</v>
      </c>
      <c r="F309" s="119">
        <v>1.2481513429236646E-3</v>
      </c>
      <c r="G309" s="118">
        <v>4.276347606388442E-2</v>
      </c>
      <c r="H309" s="119">
        <v>2.8888513060156829E-3</v>
      </c>
      <c r="I309" s="118">
        <v>4.0683096336073366E-2</v>
      </c>
      <c r="J309" s="119">
        <v>1.8077464182910674E-3</v>
      </c>
      <c r="K309" s="118">
        <v>3.9266943428381662E-2</v>
      </c>
      <c r="L309" s="119">
        <v>2.9807153127079378E-3</v>
      </c>
      <c r="M309" s="118">
        <v>4.0049953240831604E-2</v>
      </c>
      <c r="N309" s="119">
        <v>1.0019394725066855E-2</v>
      </c>
      <c r="O309" s="118">
        <v>5.1456486339488627E-2</v>
      </c>
      <c r="P309" s="196">
        <v>1.8962830631201744E-3</v>
      </c>
      <c r="Q309" s="120">
        <v>3.9979407109157705E-2</v>
      </c>
    </row>
    <row r="310" spans="1:17">
      <c r="A310" s="121">
        <f t="shared" si="4"/>
        <v>46539</v>
      </c>
      <c r="B310" s="117">
        <v>3.7752553516319232E-3</v>
      </c>
      <c r="C310" s="118">
        <v>4.302214811494709E-2</v>
      </c>
      <c r="D310" s="119">
        <v>4.7747907407913459E-3</v>
      </c>
      <c r="E310" s="118">
        <v>4.2545460653516054E-2</v>
      </c>
      <c r="F310" s="119">
        <v>3.4207589756274359E-3</v>
      </c>
      <c r="G310" s="118">
        <v>4.3191883239749318E-2</v>
      </c>
      <c r="H310" s="119">
        <v>2.9620343236342883E-3</v>
      </c>
      <c r="I310" s="118">
        <v>4.0223948137547039E-2</v>
      </c>
      <c r="J310" s="119">
        <v>2.0709246658472402E-3</v>
      </c>
      <c r="K310" s="118">
        <v>3.8640918709782479E-2</v>
      </c>
      <c r="L310" s="119">
        <v>3.2212085541234448E-3</v>
      </c>
      <c r="M310" s="118">
        <v>3.9917529120661932E-2</v>
      </c>
      <c r="N310" s="119">
        <v>8.4509712516283031E-3</v>
      </c>
      <c r="O310" s="118">
        <v>5.1451660365257945E-2</v>
      </c>
      <c r="P310" s="196">
        <v>3.7472139101308866E-3</v>
      </c>
      <c r="Q310" s="120">
        <v>4.1172338033925948E-2</v>
      </c>
    </row>
    <row r="311" spans="1:17">
      <c r="A311" s="121">
        <f t="shared" si="4"/>
        <v>46569</v>
      </c>
      <c r="B311" s="117">
        <v>1.9344007617327907E-3</v>
      </c>
      <c r="C311" s="118">
        <v>4.4783100026781764E-2</v>
      </c>
      <c r="D311" s="119">
        <v>5.3049858047533593E-3</v>
      </c>
      <c r="E311" s="118">
        <v>5.4165492184394815E-2</v>
      </c>
      <c r="F311" s="119">
        <v>7.3672356899145974E-4</v>
      </c>
      <c r="G311" s="118">
        <v>4.1475473876311231E-2</v>
      </c>
      <c r="H311" s="119">
        <v>6.8279554269512488E-4</v>
      </c>
      <c r="I311" s="118">
        <v>3.8461620389349749E-2</v>
      </c>
      <c r="J311" s="119">
        <v>-4.8355480781936411E-4</v>
      </c>
      <c r="K311" s="118">
        <v>3.5640944840093169E-2</v>
      </c>
      <c r="L311" s="119">
        <v>2.613048646142424E-3</v>
      </c>
      <c r="M311" s="118">
        <v>4.1669438875134857E-2</v>
      </c>
      <c r="N311" s="119">
        <v>4.885715720541306E-3</v>
      </c>
      <c r="O311" s="118">
        <v>5.1451011326761442E-2</v>
      </c>
      <c r="P311" s="196">
        <v>1.4967249939579208E-3</v>
      </c>
      <c r="Q311" s="120">
        <v>4.3079765607231035E-2</v>
      </c>
    </row>
    <row r="312" spans="1:17">
      <c r="A312" s="121">
        <f t="shared" si="4"/>
        <v>46600</v>
      </c>
      <c r="B312" s="117">
        <v>1.17915680909908E-3</v>
      </c>
      <c r="C312" s="118">
        <v>4.1822972577339801E-2</v>
      </c>
      <c r="D312" s="119">
        <v>1.9645321393746418E-3</v>
      </c>
      <c r="E312" s="118">
        <v>4.4879982266509133E-2</v>
      </c>
      <c r="F312" s="119">
        <v>8.985329560053934E-4</v>
      </c>
      <c r="G312" s="118">
        <v>4.0734978876488137E-2</v>
      </c>
      <c r="H312" s="119">
        <v>1.4588113195477259E-3</v>
      </c>
      <c r="I312" s="118">
        <v>3.7178090319430535E-2</v>
      </c>
      <c r="J312" s="119">
        <v>1.3010165395053175E-3</v>
      </c>
      <c r="K312" s="118">
        <v>3.4164659836250166E-2</v>
      </c>
      <c r="L312" s="119">
        <v>1.215768519208682E-3</v>
      </c>
      <c r="M312" s="118">
        <v>4.039156708402869E-2</v>
      </c>
      <c r="N312" s="119">
        <v>2.9508383531318128E-3</v>
      </c>
      <c r="O312" s="118">
        <v>5.1451984750660706E-2</v>
      </c>
      <c r="P312" s="196">
        <v>5.0224601970039195E-4</v>
      </c>
      <c r="Q312" s="120">
        <v>3.9167437487197088E-2</v>
      </c>
    </row>
    <row r="313" spans="1:17">
      <c r="A313" s="121">
        <f t="shared" si="4"/>
        <v>46631</v>
      </c>
      <c r="B313" s="117">
        <v>2.0845120380881266E-3</v>
      </c>
      <c r="C313" s="118">
        <v>4.255399324572795E-2</v>
      </c>
      <c r="D313" s="119">
        <v>1.4707207036559478E-3</v>
      </c>
      <c r="E313" s="118">
        <v>4.5629381693399251E-2</v>
      </c>
      <c r="F313" s="119">
        <v>2.3030455575132613E-3</v>
      </c>
      <c r="G313" s="118">
        <v>4.1460104729081682E-2</v>
      </c>
      <c r="H313" s="119">
        <v>4.2170480165244495E-3</v>
      </c>
      <c r="I313" s="118">
        <v>3.7373262358382675E-2</v>
      </c>
      <c r="J313" s="119">
        <v>5.1948610020418062E-3</v>
      </c>
      <c r="K313" s="118">
        <v>3.4641996384791485E-2</v>
      </c>
      <c r="L313" s="119">
        <v>1.5261217890689682E-3</v>
      </c>
      <c r="M313" s="118">
        <v>3.969103062046031E-2</v>
      </c>
      <c r="N313" s="119">
        <v>2.6972869795500731E-3</v>
      </c>
      <c r="O313" s="118">
        <v>5.1453780642685354E-2</v>
      </c>
      <c r="P313" s="196">
        <v>1.7006573671276559E-3</v>
      </c>
      <c r="Q313" s="120">
        <v>3.9718990745706506E-2</v>
      </c>
    </row>
    <row r="314" spans="1:17">
      <c r="A314" s="121">
        <f t="shared" si="4"/>
        <v>46661</v>
      </c>
      <c r="B314" s="117">
        <v>3.7502991265505603E-3</v>
      </c>
      <c r="C314" s="118">
        <v>4.3750032400711181E-2</v>
      </c>
      <c r="D314" s="119">
        <v>2.7849697377269056E-3</v>
      </c>
      <c r="E314" s="118">
        <v>4.719295827689507E-2</v>
      </c>
      <c r="F314" s="119">
        <v>4.094661315007242E-3</v>
      </c>
      <c r="G314" s="118">
        <v>4.2526902513605247E-2</v>
      </c>
      <c r="H314" s="119">
        <v>5.681127687092502E-3</v>
      </c>
      <c r="I314" s="118">
        <v>3.8895999849133833E-2</v>
      </c>
      <c r="J314" s="119">
        <v>6.8981463553234867E-3</v>
      </c>
      <c r="K314" s="118">
        <v>3.6623249235143041E-2</v>
      </c>
      <c r="L314" s="119">
        <v>2.956053710529094E-3</v>
      </c>
      <c r="M314" s="118">
        <v>4.0389282742085308E-2</v>
      </c>
      <c r="N314" s="119">
        <v>2.6162780265421848E-3</v>
      </c>
      <c r="O314" s="118">
        <v>5.1455484934438411E-2</v>
      </c>
      <c r="P314" s="196">
        <v>3.9162384554083385E-3</v>
      </c>
      <c r="Q314" s="120">
        <v>4.1188066096635056E-2</v>
      </c>
    </row>
    <row r="315" spans="1:17">
      <c r="A315" s="121">
        <f t="shared" si="4"/>
        <v>46692</v>
      </c>
      <c r="B315" s="117">
        <v>2.5653601872488441E-3</v>
      </c>
      <c r="C315" s="118">
        <v>4.1757467611641452E-2</v>
      </c>
      <c r="D315" s="119">
        <v>2.2868390234660474E-3</v>
      </c>
      <c r="E315" s="118">
        <v>4.0021537345461322E-2</v>
      </c>
      <c r="F315" s="119">
        <v>2.6649178432782694E-3</v>
      </c>
      <c r="G315" s="118">
        <v>4.2377459548000651E-2</v>
      </c>
      <c r="H315" s="119">
        <v>4.7559443184974626E-3</v>
      </c>
      <c r="I315" s="118">
        <v>3.8143920143726362E-2</v>
      </c>
      <c r="J315" s="119">
        <v>5.7337860435393573E-3</v>
      </c>
      <c r="K315" s="118">
        <v>3.5934683317994098E-2</v>
      </c>
      <c r="L315" s="119">
        <v>2.6948158514041864E-3</v>
      </c>
      <c r="M315" s="118">
        <v>3.9033895218357761E-2</v>
      </c>
      <c r="N315" s="119">
        <v>2.0312307498311366E-3</v>
      </c>
      <c r="O315" s="118">
        <v>5.14565467274537E-2</v>
      </c>
      <c r="P315" s="196">
        <v>2.2256421245383518E-3</v>
      </c>
      <c r="Q315" s="120">
        <v>3.9250071016002197E-2</v>
      </c>
    </row>
    <row r="316" spans="1:17" ht="13.5" thickBot="1">
      <c r="A316" s="248">
        <f t="shared" si="4"/>
        <v>46722</v>
      </c>
      <c r="B316" s="249">
        <v>6.6967133219637542E-3</v>
      </c>
      <c r="C316" s="250">
        <v>4.3254038541016948E-2</v>
      </c>
      <c r="D316" s="251">
        <v>2.3175852952517229E-3</v>
      </c>
      <c r="E316" s="250">
        <v>4.1072613740213981E-2</v>
      </c>
      <c r="F316" s="251">
        <v>8.2561942242669328E-3</v>
      </c>
      <c r="G316" s="250">
        <v>4.4028388007702368E-2</v>
      </c>
      <c r="H316" s="251">
        <v>4.0422464526601587E-3</v>
      </c>
      <c r="I316" s="250">
        <v>3.7793582798831382E-2</v>
      </c>
      <c r="J316" s="251">
        <v>4.0220510300716938E-3</v>
      </c>
      <c r="K316" s="250">
        <v>3.5322279013299873E-2</v>
      </c>
      <c r="L316" s="251">
        <v>4.9989732371189533E-3</v>
      </c>
      <c r="M316" s="250">
        <v>3.946612510697034E-2</v>
      </c>
      <c r="N316" s="251">
        <v>2.4175477432661907E-3</v>
      </c>
      <c r="O316" s="250">
        <v>5.1458029683345119E-2</v>
      </c>
      <c r="P316" s="252">
        <v>6.9779533604483746E-3</v>
      </c>
      <c r="Q316" s="253">
        <v>4.0812149597252656E-2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2026-05-04T17:04:36Z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